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ICIEMBRE 2021" sheetId="1" r:id="rId1"/>
    <sheet name="MOVILIZACION " sheetId="7" state="hidden" r:id="rId2"/>
    <sheet name="PENDIENTES" sheetId="6" state="hidden" r:id="rId3"/>
    <sheet name="KM ADICIONALES" sheetId="5" state="hidden" r:id="rId4"/>
    <sheet name="GUARDIAS" sheetId="2" state="hidden" r:id="rId5"/>
    <sheet name="CANCELADOS" sheetId="3" state="hidden" r:id="rId6"/>
    <sheet name="ESTADIAS" sheetId="4" state="hidden" r:id="rId7"/>
  </sheets>
  <externalReferences>
    <externalReference r:id="rId8"/>
    <externalReference r:id="rId9"/>
  </externalReferences>
  <definedNames>
    <definedName name="_xlnm._FilterDatabase" localSheetId="0" hidden="1">'DICIEMBRE 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3" i="1" l="1"/>
  <c r="U528" i="1"/>
  <c r="U515" i="1"/>
  <c r="U514" i="1"/>
  <c r="U525" i="1"/>
  <c r="U509" i="1"/>
  <c r="U513" i="1"/>
  <c r="U523" i="1"/>
  <c r="U519" i="1"/>
  <c r="U526" i="1"/>
  <c r="V519" i="1"/>
  <c r="W519" i="1" s="1"/>
  <c r="X519" i="1" s="1"/>
  <c r="T519" i="1"/>
  <c r="S519" i="1"/>
  <c r="V511" i="1"/>
  <c r="W511" i="1" s="1"/>
  <c r="X511" i="1" s="1"/>
  <c r="U511" i="1"/>
  <c r="T511" i="1"/>
  <c r="S511" i="1"/>
  <c r="W516" i="1"/>
  <c r="X516" i="1" s="1"/>
  <c r="V516" i="1"/>
  <c r="U516" i="1"/>
  <c r="T516" i="1"/>
  <c r="S516" i="1"/>
  <c r="V523" i="1"/>
  <c r="W523" i="1" s="1"/>
  <c r="X523" i="1" s="1"/>
  <c r="S523" i="1"/>
  <c r="V513" i="1"/>
  <c r="W513" i="1" s="1"/>
  <c r="X513" i="1" s="1"/>
  <c r="T513" i="1"/>
  <c r="S513" i="1"/>
  <c r="V509" i="1"/>
  <c r="W509" i="1" s="1"/>
  <c r="X509" i="1" s="1"/>
  <c r="T509" i="1"/>
  <c r="S509" i="1"/>
  <c r="V522" i="1"/>
  <c r="W522" i="1" s="1"/>
  <c r="X522" i="1" s="1"/>
  <c r="U522" i="1"/>
  <c r="T522" i="1"/>
  <c r="S522" i="1"/>
  <c r="V518" i="1"/>
  <c r="W518" i="1" s="1"/>
  <c r="X518" i="1" s="1"/>
  <c r="U518" i="1"/>
  <c r="T518" i="1"/>
  <c r="S518" i="1"/>
  <c r="X524" i="1"/>
  <c r="W524" i="1"/>
  <c r="V524" i="1"/>
  <c r="U524" i="1"/>
  <c r="T524" i="1"/>
  <c r="S524" i="1"/>
  <c r="V517" i="1"/>
  <c r="W517" i="1" s="1"/>
  <c r="X517" i="1" s="1"/>
  <c r="U517" i="1"/>
  <c r="T517" i="1"/>
  <c r="S517" i="1"/>
  <c r="V510" i="1"/>
  <c r="W510" i="1" s="1"/>
  <c r="X510" i="1" s="1"/>
  <c r="U510" i="1"/>
  <c r="T510" i="1"/>
  <c r="S510" i="1"/>
  <c r="V525" i="1"/>
  <c r="W525" i="1" s="1"/>
  <c r="X525" i="1" s="1"/>
  <c r="T525" i="1"/>
  <c r="S525" i="1"/>
  <c r="V514" i="1"/>
  <c r="W514" i="1" s="1"/>
  <c r="X514" i="1" s="1"/>
  <c r="T514" i="1"/>
  <c r="S514" i="1"/>
  <c r="V515" i="1"/>
  <c r="W515" i="1" s="1"/>
  <c r="X515" i="1" s="1"/>
  <c r="T515" i="1"/>
  <c r="S515" i="1"/>
  <c r="V512" i="1"/>
  <c r="W512" i="1" s="1"/>
  <c r="X512" i="1" s="1"/>
  <c r="U512" i="1"/>
  <c r="T512" i="1"/>
  <c r="S512" i="1"/>
  <c r="V527" i="1"/>
  <c r="W527" i="1" s="1"/>
  <c r="X527" i="1" s="1"/>
  <c r="U527" i="1"/>
  <c r="T527" i="1"/>
  <c r="S527" i="1"/>
  <c r="V520" i="1"/>
  <c r="W520" i="1" s="1"/>
  <c r="X520" i="1" s="1"/>
  <c r="U520" i="1"/>
  <c r="T520" i="1"/>
  <c r="S520" i="1"/>
  <c r="V521" i="1"/>
  <c r="W521" i="1" s="1"/>
  <c r="X521" i="1" s="1"/>
  <c r="U521" i="1"/>
  <c r="T521" i="1"/>
  <c r="S521" i="1"/>
  <c r="V528" i="1"/>
  <c r="W528" i="1" s="1"/>
  <c r="X528" i="1" s="1"/>
  <c r="T528" i="1"/>
  <c r="S528" i="1"/>
  <c r="V526" i="1"/>
  <c r="T526" i="1"/>
  <c r="S526" i="1"/>
  <c r="V494" i="1"/>
  <c r="W494" i="1" s="1"/>
  <c r="X494" i="1" s="1"/>
  <c r="U494" i="1"/>
  <c r="T494" i="1"/>
  <c r="S494" i="1"/>
  <c r="V493" i="1"/>
  <c r="W493" i="1" s="1"/>
  <c r="X493" i="1" s="1"/>
  <c r="U493" i="1"/>
  <c r="T493" i="1"/>
  <c r="S493" i="1"/>
  <c r="V492" i="1"/>
  <c r="W492" i="1" s="1"/>
  <c r="X492" i="1" s="1"/>
  <c r="U492" i="1"/>
  <c r="T492" i="1"/>
  <c r="S492" i="1"/>
  <c r="V491" i="1"/>
  <c r="W491" i="1" s="1"/>
  <c r="X491" i="1" s="1"/>
  <c r="U491" i="1"/>
  <c r="T491" i="1"/>
  <c r="S491" i="1"/>
  <c r="V490" i="1"/>
  <c r="W490" i="1" s="1"/>
  <c r="X490" i="1" s="1"/>
  <c r="U490" i="1"/>
  <c r="T490" i="1"/>
  <c r="S490" i="1"/>
  <c r="V489" i="1"/>
  <c r="W489" i="1" s="1"/>
  <c r="X489" i="1" s="1"/>
  <c r="U489" i="1"/>
  <c r="T489" i="1"/>
  <c r="S489" i="1"/>
  <c r="V488" i="1"/>
  <c r="W488" i="1" s="1"/>
  <c r="X488" i="1" s="1"/>
  <c r="U488" i="1"/>
  <c r="T488" i="1"/>
  <c r="S488" i="1"/>
  <c r="V487" i="1"/>
  <c r="W487" i="1" s="1"/>
  <c r="X487" i="1" s="1"/>
  <c r="U487" i="1"/>
  <c r="T487" i="1"/>
  <c r="S487" i="1"/>
  <c r="V486" i="1"/>
  <c r="W486" i="1" s="1"/>
  <c r="X486" i="1" s="1"/>
  <c r="U486" i="1"/>
  <c r="T486" i="1"/>
  <c r="S486" i="1"/>
  <c r="V485" i="1"/>
  <c r="W485" i="1" s="1"/>
  <c r="X485" i="1" s="1"/>
  <c r="U485" i="1"/>
  <c r="T485" i="1"/>
  <c r="S485" i="1"/>
  <c r="V484" i="1"/>
  <c r="W484" i="1" s="1"/>
  <c r="X484" i="1" s="1"/>
  <c r="U484" i="1"/>
  <c r="T484" i="1"/>
  <c r="S484" i="1"/>
  <c r="V483" i="1"/>
  <c r="W483" i="1" s="1"/>
  <c r="X483" i="1" s="1"/>
  <c r="U483" i="1"/>
  <c r="T483" i="1"/>
  <c r="S483" i="1"/>
  <c r="V482" i="1"/>
  <c r="W482" i="1" s="1"/>
  <c r="X482" i="1" s="1"/>
  <c r="U482" i="1"/>
  <c r="T482" i="1"/>
  <c r="S482" i="1"/>
  <c r="V481" i="1"/>
  <c r="W481" i="1" s="1"/>
  <c r="X481" i="1" s="1"/>
  <c r="U481" i="1"/>
  <c r="T481" i="1"/>
  <c r="S481" i="1"/>
  <c r="W480" i="1"/>
  <c r="X480" i="1" s="1"/>
  <c r="V480" i="1"/>
  <c r="U480" i="1"/>
  <c r="T480" i="1"/>
  <c r="S480" i="1"/>
  <c r="V479" i="1"/>
  <c r="W479" i="1" s="1"/>
  <c r="X479" i="1" s="1"/>
  <c r="U479" i="1"/>
  <c r="T479" i="1"/>
  <c r="S479" i="1"/>
  <c r="V478" i="1"/>
  <c r="W478" i="1" s="1"/>
  <c r="X478" i="1" s="1"/>
  <c r="U478" i="1"/>
  <c r="T478" i="1"/>
  <c r="S478" i="1"/>
  <c r="V477" i="1"/>
  <c r="W477" i="1" s="1"/>
  <c r="X477" i="1" s="1"/>
  <c r="U477" i="1"/>
  <c r="T477" i="1"/>
  <c r="S477" i="1"/>
  <c r="V476" i="1"/>
  <c r="W476" i="1" s="1"/>
  <c r="X476" i="1" s="1"/>
  <c r="U476" i="1"/>
  <c r="T476" i="1"/>
  <c r="S476" i="1"/>
  <c r="V475" i="1"/>
  <c r="U475" i="1"/>
  <c r="T475" i="1"/>
  <c r="S475" i="1"/>
  <c r="V531" i="1" l="1"/>
  <c r="W526" i="1"/>
  <c r="V497" i="1"/>
  <c r="W475" i="1"/>
  <c r="S453" i="1"/>
  <c r="W531" i="1" l="1"/>
  <c r="X526" i="1"/>
  <c r="X531" i="1" s="1"/>
  <c r="M531" i="1" s="1"/>
  <c r="W497" i="1"/>
  <c r="X475" i="1"/>
  <c r="X497" i="1" s="1"/>
  <c r="M497" i="1" s="1"/>
  <c r="V437" i="1"/>
  <c r="U437" i="1"/>
  <c r="T437" i="1"/>
  <c r="S437" i="1"/>
  <c r="W437" i="1" l="1"/>
  <c r="X437" i="1" s="1"/>
  <c r="V454" i="1"/>
  <c r="W454" i="1" s="1"/>
  <c r="X454" i="1" s="1"/>
  <c r="U454" i="1"/>
  <c r="T454" i="1"/>
  <c r="S454" i="1"/>
  <c r="V441" i="1"/>
  <c r="W441" i="1" s="1"/>
  <c r="X441" i="1" s="1"/>
  <c r="U441" i="1"/>
  <c r="T441" i="1"/>
  <c r="S441" i="1"/>
  <c r="V444" i="1"/>
  <c r="W444" i="1" s="1"/>
  <c r="X444" i="1" s="1"/>
  <c r="U444" i="1"/>
  <c r="T444" i="1"/>
  <c r="S444" i="1"/>
  <c r="V439" i="1"/>
  <c r="W439" i="1" s="1"/>
  <c r="X439" i="1" s="1"/>
  <c r="U439" i="1"/>
  <c r="T439" i="1"/>
  <c r="S439" i="1"/>
  <c r="V442" i="1"/>
  <c r="W442" i="1" s="1"/>
  <c r="X442" i="1" s="1"/>
  <c r="U442" i="1"/>
  <c r="T442" i="1"/>
  <c r="S442" i="1"/>
  <c r="V460" i="1"/>
  <c r="W460" i="1" s="1"/>
  <c r="X460" i="1" s="1"/>
  <c r="U460" i="1"/>
  <c r="T460" i="1"/>
  <c r="S460" i="1"/>
  <c r="V452" i="1"/>
  <c r="W452" i="1" s="1"/>
  <c r="X452" i="1" s="1"/>
  <c r="U452" i="1"/>
  <c r="T452" i="1"/>
  <c r="S452" i="1"/>
  <c r="V451" i="1"/>
  <c r="W451" i="1" s="1"/>
  <c r="X451" i="1" s="1"/>
  <c r="U451" i="1"/>
  <c r="T451" i="1"/>
  <c r="S451" i="1"/>
  <c r="V445" i="1"/>
  <c r="W445" i="1" s="1"/>
  <c r="X445" i="1" s="1"/>
  <c r="U445" i="1"/>
  <c r="T445" i="1"/>
  <c r="S445" i="1"/>
  <c r="V461" i="1"/>
  <c r="W461" i="1" s="1"/>
  <c r="X461" i="1" s="1"/>
  <c r="U461" i="1"/>
  <c r="T461" i="1"/>
  <c r="S461" i="1"/>
  <c r="V456" i="1"/>
  <c r="W456" i="1" s="1"/>
  <c r="X456" i="1" s="1"/>
  <c r="U456" i="1"/>
  <c r="T456" i="1"/>
  <c r="S456" i="1"/>
  <c r="V446" i="1"/>
  <c r="W446" i="1" s="1"/>
  <c r="X446" i="1" s="1"/>
  <c r="U446" i="1"/>
  <c r="T446" i="1"/>
  <c r="S446" i="1"/>
  <c r="V440" i="1"/>
  <c r="W440" i="1" s="1"/>
  <c r="X440" i="1" s="1"/>
  <c r="U440" i="1"/>
  <c r="T440" i="1"/>
  <c r="S440" i="1"/>
  <c r="V455" i="1"/>
  <c r="W455" i="1" s="1"/>
  <c r="X455" i="1" s="1"/>
  <c r="U455" i="1"/>
  <c r="T455" i="1"/>
  <c r="S455" i="1"/>
  <c r="V438" i="1"/>
  <c r="W438" i="1" s="1"/>
  <c r="X438" i="1" s="1"/>
  <c r="U438" i="1"/>
  <c r="T438" i="1"/>
  <c r="S438" i="1"/>
  <c r="V447" i="1"/>
  <c r="W447" i="1" s="1"/>
  <c r="X447" i="1" s="1"/>
  <c r="U447" i="1"/>
  <c r="T447" i="1"/>
  <c r="S447" i="1"/>
  <c r="V443" i="1"/>
  <c r="W443" i="1" s="1"/>
  <c r="X443" i="1" s="1"/>
  <c r="U443" i="1"/>
  <c r="T443" i="1"/>
  <c r="S443" i="1"/>
  <c r="V453" i="1"/>
  <c r="W453" i="1" s="1"/>
  <c r="X453" i="1" s="1"/>
  <c r="U453" i="1"/>
  <c r="T453" i="1"/>
  <c r="V448" i="1"/>
  <c r="W448" i="1" s="1"/>
  <c r="X448" i="1" s="1"/>
  <c r="U448" i="1"/>
  <c r="T448" i="1"/>
  <c r="S448" i="1"/>
  <c r="V457" i="1"/>
  <c r="W457" i="1" s="1"/>
  <c r="X457" i="1" s="1"/>
  <c r="U457" i="1"/>
  <c r="T457" i="1"/>
  <c r="S457" i="1"/>
  <c r="V449" i="1"/>
  <c r="W449" i="1" s="1"/>
  <c r="X449" i="1" s="1"/>
  <c r="U449" i="1"/>
  <c r="T449" i="1"/>
  <c r="S449" i="1"/>
  <c r="V450" i="1"/>
  <c r="W450" i="1" s="1"/>
  <c r="X450" i="1" s="1"/>
  <c r="U450" i="1"/>
  <c r="T450" i="1"/>
  <c r="S450" i="1"/>
  <c r="V458" i="1"/>
  <c r="W458" i="1" s="1"/>
  <c r="X458" i="1" s="1"/>
  <c r="U458" i="1"/>
  <c r="T458" i="1"/>
  <c r="S458" i="1"/>
  <c r="V459" i="1"/>
  <c r="W459" i="1" s="1"/>
  <c r="U459" i="1"/>
  <c r="T459" i="1"/>
  <c r="S459" i="1"/>
  <c r="V464" i="1" l="1"/>
  <c r="W464" i="1"/>
  <c r="X459" i="1"/>
  <c r="X464" i="1" s="1"/>
  <c r="V419" i="1"/>
  <c r="W419" i="1" s="1"/>
  <c r="X419" i="1" s="1"/>
  <c r="U419" i="1"/>
  <c r="T419" i="1"/>
  <c r="S419" i="1"/>
  <c r="V409" i="1"/>
  <c r="W409" i="1" s="1"/>
  <c r="X409" i="1" s="1"/>
  <c r="U409" i="1"/>
  <c r="T409" i="1"/>
  <c r="S409" i="1"/>
  <c r="V413" i="1"/>
  <c r="W413" i="1" s="1"/>
  <c r="X413" i="1" s="1"/>
  <c r="U413" i="1"/>
  <c r="T413" i="1"/>
  <c r="S413" i="1"/>
  <c r="V414" i="1"/>
  <c r="W414" i="1" s="1"/>
  <c r="X414" i="1" s="1"/>
  <c r="U414" i="1"/>
  <c r="T414" i="1"/>
  <c r="S414" i="1"/>
  <c r="V421" i="1"/>
  <c r="W421" i="1" s="1"/>
  <c r="X421" i="1" s="1"/>
  <c r="U421" i="1"/>
  <c r="T421" i="1"/>
  <c r="S421" i="1"/>
  <c r="V417" i="1"/>
  <c r="W417" i="1" s="1"/>
  <c r="X417" i="1" s="1"/>
  <c r="U417" i="1"/>
  <c r="T417" i="1"/>
  <c r="S417" i="1"/>
  <c r="V422" i="1"/>
  <c r="W422" i="1" s="1"/>
  <c r="X422" i="1" s="1"/>
  <c r="U422" i="1"/>
  <c r="T422" i="1"/>
  <c r="S422" i="1"/>
  <c r="V412" i="1"/>
  <c r="W412" i="1" s="1"/>
  <c r="X412" i="1" s="1"/>
  <c r="U412" i="1"/>
  <c r="T412" i="1"/>
  <c r="S412" i="1"/>
  <c r="V420" i="1"/>
  <c r="W420" i="1" s="1"/>
  <c r="X420" i="1" s="1"/>
  <c r="U420" i="1"/>
  <c r="T420" i="1"/>
  <c r="S420" i="1"/>
  <c r="V408" i="1"/>
  <c r="W408" i="1" s="1"/>
  <c r="X408" i="1" s="1"/>
  <c r="U408" i="1"/>
  <c r="T408" i="1"/>
  <c r="S408" i="1"/>
  <c r="V418" i="1"/>
  <c r="W418" i="1" s="1"/>
  <c r="X418" i="1" s="1"/>
  <c r="U418" i="1"/>
  <c r="T418" i="1"/>
  <c r="S418" i="1"/>
  <c r="V415" i="1"/>
  <c r="W415" i="1" s="1"/>
  <c r="X415" i="1" s="1"/>
  <c r="U415" i="1"/>
  <c r="T415" i="1"/>
  <c r="S415" i="1"/>
  <c r="V410" i="1"/>
  <c r="W410" i="1" s="1"/>
  <c r="X410" i="1" s="1"/>
  <c r="U410" i="1"/>
  <c r="T410" i="1"/>
  <c r="S410" i="1"/>
  <c r="V416" i="1"/>
  <c r="U416" i="1"/>
  <c r="T416" i="1"/>
  <c r="S416" i="1"/>
  <c r="V411" i="1"/>
  <c r="W411" i="1" s="1"/>
  <c r="U411" i="1"/>
  <c r="T411" i="1"/>
  <c r="S411" i="1"/>
  <c r="M464" i="1" l="1"/>
  <c r="V425" i="1"/>
  <c r="W416" i="1"/>
  <c r="X416" i="1" s="1"/>
  <c r="X411" i="1"/>
  <c r="V389" i="1"/>
  <c r="W389" i="1" s="1"/>
  <c r="X389" i="1" s="1"/>
  <c r="U389" i="1"/>
  <c r="T389" i="1"/>
  <c r="S389" i="1"/>
  <c r="V391" i="1"/>
  <c r="W391" i="1" s="1"/>
  <c r="X391" i="1" s="1"/>
  <c r="U391" i="1"/>
  <c r="T391" i="1"/>
  <c r="S391" i="1"/>
  <c r="V381" i="1"/>
  <c r="W381" i="1" s="1"/>
  <c r="X381" i="1" s="1"/>
  <c r="U381" i="1"/>
  <c r="T381" i="1"/>
  <c r="S381" i="1"/>
  <c r="V382" i="1"/>
  <c r="W382" i="1" s="1"/>
  <c r="X382" i="1" s="1"/>
  <c r="U382" i="1"/>
  <c r="T382" i="1"/>
  <c r="S382" i="1"/>
  <c r="V393" i="1"/>
  <c r="W393" i="1" s="1"/>
  <c r="X393" i="1" s="1"/>
  <c r="U393" i="1"/>
  <c r="T393" i="1"/>
  <c r="S393" i="1"/>
  <c r="V388" i="1"/>
  <c r="W388" i="1" s="1"/>
  <c r="X388" i="1" s="1"/>
  <c r="U388" i="1"/>
  <c r="T388" i="1"/>
  <c r="S388" i="1"/>
  <c r="V390" i="1"/>
  <c r="W390" i="1" s="1"/>
  <c r="X390" i="1" s="1"/>
  <c r="U390" i="1"/>
  <c r="T390" i="1"/>
  <c r="S390" i="1"/>
  <c r="V392" i="1"/>
  <c r="W392" i="1" s="1"/>
  <c r="X392" i="1" s="1"/>
  <c r="U392" i="1"/>
  <c r="T392" i="1"/>
  <c r="S392" i="1"/>
  <c r="V386" i="1"/>
  <c r="W386" i="1" s="1"/>
  <c r="X386" i="1" s="1"/>
  <c r="U386" i="1"/>
  <c r="T386" i="1"/>
  <c r="S386" i="1"/>
  <c r="V385" i="1"/>
  <c r="W385" i="1" s="1"/>
  <c r="X385" i="1" s="1"/>
  <c r="U385" i="1"/>
  <c r="T385" i="1"/>
  <c r="S385" i="1"/>
  <c r="V387" i="1"/>
  <c r="W387" i="1" s="1"/>
  <c r="X387" i="1" s="1"/>
  <c r="U387" i="1"/>
  <c r="T387" i="1"/>
  <c r="S387" i="1"/>
  <c r="V383" i="1"/>
  <c r="W383" i="1" s="1"/>
  <c r="X383" i="1" s="1"/>
  <c r="U383" i="1"/>
  <c r="T383" i="1"/>
  <c r="S383" i="1"/>
  <c r="V384" i="1"/>
  <c r="W384" i="1" s="1"/>
  <c r="U384" i="1"/>
  <c r="T384" i="1"/>
  <c r="S384" i="1"/>
  <c r="X425" i="1" l="1"/>
  <c r="M425" i="1" s="1"/>
  <c r="W425" i="1"/>
  <c r="V396" i="1"/>
  <c r="W396" i="1"/>
  <c r="X384" i="1"/>
  <c r="X396" i="1" s="1"/>
  <c r="V359" i="1"/>
  <c r="W359" i="1" s="1"/>
  <c r="X359" i="1" s="1"/>
  <c r="U359" i="1"/>
  <c r="T359" i="1"/>
  <c r="S359" i="1"/>
  <c r="V363" i="1"/>
  <c r="W363" i="1" s="1"/>
  <c r="X363" i="1" s="1"/>
  <c r="U363" i="1"/>
  <c r="T363" i="1"/>
  <c r="S363" i="1"/>
  <c r="V345" i="1"/>
  <c r="W345" i="1" s="1"/>
  <c r="X345" i="1" s="1"/>
  <c r="U345" i="1"/>
  <c r="T345" i="1"/>
  <c r="S345" i="1"/>
  <c r="V354" i="1"/>
  <c r="W354" i="1" s="1"/>
  <c r="X354" i="1" s="1"/>
  <c r="U354" i="1"/>
  <c r="T354" i="1"/>
  <c r="S354" i="1"/>
  <c r="V360" i="1"/>
  <c r="W360" i="1" s="1"/>
  <c r="X360" i="1" s="1"/>
  <c r="U360" i="1"/>
  <c r="T360" i="1"/>
  <c r="S360" i="1"/>
  <c r="V351" i="1"/>
  <c r="W351" i="1" s="1"/>
  <c r="X351" i="1" s="1"/>
  <c r="U351" i="1"/>
  <c r="T351" i="1"/>
  <c r="S351" i="1"/>
  <c r="V347" i="1"/>
  <c r="W347" i="1" s="1"/>
  <c r="X347" i="1" s="1"/>
  <c r="U347" i="1"/>
  <c r="T347" i="1"/>
  <c r="S347" i="1"/>
  <c r="V344" i="1"/>
  <c r="W344" i="1" s="1"/>
  <c r="X344" i="1" s="1"/>
  <c r="U344" i="1"/>
  <c r="T344" i="1"/>
  <c r="S344" i="1"/>
  <c r="V352" i="1"/>
  <c r="W352" i="1" s="1"/>
  <c r="X352" i="1" s="1"/>
  <c r="U352" i="1"/>
  <c r="T352" i="1"/>
  <c r="S352" i="1"/>
  <c r="V353" i="1"/>
  <c r="W353" i="1" s="1"/>
  <c r="X353" i="1" s="1"/>
  <c r="U353" i="1"/>
  <c r="T353" i="1"/>
  <c r="S353" i="1"/>
  <c r="V362" i="1"/>
  <c r="W362" i="1" s="1"/>
  <c r="X362" i="1" s="1"/>
  <c r="U362" i="1"/>
  <c r="T362" i="1"/>
  <c r="S362" i="1"/>
  <c r="V346" i="1"/>
  <c r="W346" i="1" s="1"/>
  <c r="X346" i="1" s="1"/>
  <c r="U346" i="1"/>
  <c r="T346" i="1"/>
  <c r="S346" i="1"/>
  <c r="V358" i="1"/>
  <c r="W358" i="1" s="1"/>
  <c r="X358" i="1" s="1"/>
  <c r="U358" i="1"/>
  <c r="T358" i="1"/>
  <c r="S358" i="1"/>
  <c r="V349" i="1"/>
  <c r="W349" i="1" s="1"/>
  <c r="X349" i="1" s="1"/>
  <c r="U349" i="1"/>
  <c r="T349" i="1"/>
  <c r="S349" i="1"/>
  <c r="V361" i="1"/>
  <c r="W361" i="1" s="1"/>
  <c r="X361" i="1" s="1"/>
  <c r="U361" i="1"/>
  <c r="T361" i="1"/>
  <c r="S361" i="1"/>
  <c r="V350" i="1"/>
  <c r="W350" i="1" s="1"/>
  <c r="X350" i="1" s="1"/>
  <c r="U350" i="1"/>
  <c r="T350" i="1"/>
  <c r="S350" i="1"/>
  <c r="V357" i="1"/>
  <c r="W357" i="1" s="1"/>
  <c r="X357" i="1" s="1"/>
  <c r="U357" i="1"/>
  <c r="T357" i="1"/>
  <c r="S357" i="1"/>
  <c r="V348" i="1"/>
  <c r="W348" i="1" s="1"/>
  <c r="X348" i="1" s="1"/>
  <c r="U348" i="1"/>
  <c r="T348" i="1"/>
  <c r="S348" i="1"/>
  <c r="V343" i="1"/>
  <c r="W343" i="1" s="1"/>
  <c r="X343" i="1" s="1"/>
  <c r="U343" i="1"/>
  <c r="T343" i="1"/>
  <c r="S343" i="1"/>
  <c r="V355" i="1"/>
  <c r="W355" i="1" s="1"/>
  <c r="X355" i="1" s="1"/>
  <c r="U355" i="1"/>
  <c r="T355" i="1"/>
  <c r="S355" i="1"/>
  <c r="V364" i="1"/>
  <c r="W364" i="1" s="1"/>
  <c r="X364" i="1" s="1"/>
  <c r="U364" i="1"/>
  <c r="T364" i="1"/>
  <c r="S364" i="1"/>
  <c r="V367" i="1"/>
  <c r="W367" i="1" s="1"/>
  <c r="X367" i="1" s="1"/>
  <c r="U367" i="1"/>
  <c r="T367" i="1"/>
  <c r="S367" i="1"/>
  <c r="V366" i="1"/>
  <c r="W366" i="1" s="1"/>
  <c r="X366" i="1" s="1"/>
  <c r="U366" i="1"/>
  <c r="T366" i="1"/>
  <c r="S366" i="1"/>
  <c r="V356" i="1"/>
  <c r="W356" i="1" s="1"/>
  <c r="X356" i="1" s="1"/>
  <c r="U356" i="1"/>
  <c r="T356" i="1"/>
  <c r="S356" i="1"/>
  <c r="V365" i="1"/>
  <c r="T365" i="1"/>
  <c r="S365" i="1"/>
  <c r="M396" i="1" l="1"/>
  <c r="V370" i="1"/>
  <c r="W365" i="1"/>
  <c r="V325" i="1"/>
  <c r="W325" i="1" s="1"/>
  <c r="X325" i="1" s="1"/>
  <c r="U325" i="1"/>
  <c r="T325" i="1"/>
  <c r="S325" i="1"/>
  <c r="Q325" i="1"/>
  <c r="V327" i="1"/>
  <c r="W327" i="1" s="1"/>
  <c r="X327" i="1" s="1"/>
  <c r="U327" i="1"/>
  <c r="T327" i="1"/>
  <c r="S327" i="1"/>
  <c r="Q330" i="1"/>
  <c r="Q328" i="1"/>
  <c r="Q318" i="1"/>
  <c r="Q316" i="1"/>
  <c r="Q320" i="1"/>
  <c r="Q323" i="1"/>
  <c r="Q314" i="1"/>
  <c r="Q311" i="1"/>
  <c r="Q305" i="1"/>
  <c r="Q312" i="1"/>
  <c r="Q308" i="1"/>
  <c r="Q315" i="1"/>
  <c r="Q324" i="1"/>
  <c r="Q321" i="1"/>
  <c r="Q319" i="1"/>
  <c r="Q322" i="1"/>
  <c r="Q306" i="1"/>
  <c r="Q307" i="1"/>
  <c r="Q304" i="1"/>
  <c r="Q309" i="1"/>
  <c r="Q310" i="1"/>
  <c r="Q303" i="1"/>
  <c r="Q313" i="1"/>
  <c r="Q326" i="1"/>
  <c r="Q317" i="1"/>
  <c r="U311" i="1"/>
  <c r="U319" i="1"/>
  <c r="U313" i="1"/>
  <c r="U317" i="1"/>
  <c r="V305" i="1"/>
  <c r="W305" i="1" s="1"/>
  <c r="X305" i="1" s="1"/>
  <c r="U305" i="1"/>
  <c r="T305" i="1"/>
  <c r="S305" i="1"/>
  <c r="V311" i="1"/>
  <c r="W311" i="1" s="1"/>
  <c r="X311" i="1" s="1"/>
  <c r="T311" i="1"/>
  <c r="S311" i="1"/>
  <c r="V314" i="1"/>
  <c r="W314" i="1" s="1"/>
  <c r="X314" i="1" s="1"/>
  <c r="U314" i="1"/>
  <c r="T314" i="1"/>
  <c r="S314" i="1"/>
  <c r="V323" i="1"/>
  <c r="W323" i="1" s="1"/>
  <c r="X323" i="1" s="1"/>
  <c r="U323" i="1"/>
  <c r="T323" i="1"/>
  <c r="S323" i="1"/>
  <c r="V320" i="1"/>
  <c r="W320" i="1" s="1"/>
  <c r="X320" i="1" s="1"/>
  <c r="U320" i="1"/>
  <c r="T320" i="1"/>
  <c r="S320" i="1"/>
  <c r="V316" i="1"/>
  <c r="W316" i="1" s="1"/>
  <c r="X316" i="1" s="1"/>
  <c r="U316" i="1"/>
  <c r="T316" i="1"/>
  <c r="S316" i="1"/>
  <c r="V318" i="1"/>
  <c r="W318" i="1" s="1"/>
  <c r="X318" i="1" s="1"/>
  <c r="U318" i="1"/>
  <c r="T318" i="1"/>
  <c r="S318" i="1"/>
  <c r="V328" i="1"/>
  <c r="W328" i="1" s="1"/>
  <c r="X328" i="1" s="1"/>
  <c r="U328" i="1"/>
  <c r="T328" i="1"/>
  <c r="S328" i="1"/>
  <c r="V326" i="1"/>
  <c r="W326" i="1" s="1"/>
  <c r="X326" i="1" s="1"/>
  <c r="U326" i="1"/>
  <c r="T326" i="1"/>
  <c r="S326" i="1"/>
  <c r="V313" i="1"/>
  <c r="W313" i="1" s="1"/>
  <c r="X313" i="1" s="1"/>
  <c r="T313" i="1"/>
  <c r="S313" i="1"/>
  <c r="V303" i="1"/>
  <c r="W303" i="1" s="1"/>
  <c r="X303" i="1" s="1"/>
  <c r="U303" i="1"/>
  <c r="T303" i="1"/>
  <c r="S303" i="1"/>
  <c r="V310" i="1"/>
  <c r="W310" i="1" s="1"/>
  <c r="X310" i="1" s="1"/>
  <c r="U310" i="1"/>
  <c r="T310" i="1"/>
  <c r="S310" i="1"/>
  <c r="V309" i="1"/>
  <c r="W309" i="1" s="1"/>
  <c r="X309" i="1" s="1"/>
  <c r="U309" i="1"/>
  <c r="T309" i="1"/>
  <c r="S309" i="1"/>
  <c r="V304" i="1"/>
  <c r="W304" i="1" s="1"/>
  <c r="X304" i="1" s="1"/>
  <c r="U304" i="1"/>
  <c r="T304" i="1"/>
  <c r="S304" i="1"/>
  <c r="V307" i="1"/>
  <c r="W307" i="1" s="1"/>
  <c r="X307" i="1" s="1"/>
  <c r="U307" i="1"/>
  <c r="T307" i="1"/>
  <c r="S307" i="1"/>
  <c r="V306" i="1"/>
  <c r="W306" i="1" s="1"/>
  <c r="X306" i="1" s="1"/>
  <c r="U306" i="1"/>
  <c r="T306" i="1"/>
  <c r="S306" i="1"/>
  <c r="V322" i="1"/>
  <c r="W322" i="1" s="1"/>
  <c r="X322" i="1" s="1"/>
  <c r="U322" i="1"/>
  <c r="T322" i="1"/>
  <c r="S322" i="1"/>
  <c r="V319" i="1"/>
  <c r="W319" i="1" s="1"/>
  <c r="X319" i="1" s="1"/>
  <c r="T319" i="1"/>
  <c r="S319" i="1"/>
  <c r="V321" i="1"/>
  <c r="W321" i="1" s="1"/>
  <c r="X321" i="1" s="1"/>
  <c r="U321" i="1"/>
  <c r="T321" i="1"/>
  <c r="S321" i="1"/>
  <c r="V324" i="1"/>
  <c r="W324" i="1" s="1"/>
  <c r="X324" i="1" s="1"/>
  <c r="U324" i="1"/>
  <c r="T324" i="1"/>
  <c r="S324" i="1"/>
  <c r="V315" i="1"/>
  <c r="W315" i="1" s="1"/>
  <c r="X315" i="1" s="1"/>
  <c r="U315" i="1"/>
  <c r="T315" i="1"/>
  <c r="S315" i="1"/>
  <c r="V308" i="1"/>
  <c r="W308" i="1" s="1"/>
  <c r="X308" i="1" s="1"/>
  <c r="U308" i="1"/>
  <c r="T308" i="1"/>
  <c r="S308" i="1"/>
  <c r="V329" i="1"/>
  <c r="W329" i="1" s="1"/>
  <c r="X329" i="1" s="1"/>
  <c r="U329" i="1"/>
  <c r="T329" i="1"/>
  <c r="S329" i="1"/>
  <c r="V312" i="1"/>
  <c r="W312" i="1" s="1"/>
  <c r="X312" i="1" s="1"/>
  <c r="U312" i="1"/>
  <c r="T312" i="1"/>
  <c r="S312" i="1"/>
  <c r="V330" i="1"/>
  <c r="W330" i="1" s="1"/>
  <c r="X330" i="1" s="1"/>
  <c r="U330" i="1"/>
  <c r="T330" i="1"/>
  <c r="S330" i="1"/>
  <c r="V317" i="1"/>
  <c r="T317" i="1"/>
  <c r="S317" i="1"/>
  <c r="W370" i="1" l="1"/>
  <c r="X365" i="1"/>
  <c r="X370" i="1" s="1"/>
  <c r="M370" i="1" s="1"/>
  <c r="V333" i="1"/>
  <c r="W317" i="1"/>
  <c r="W333" i="1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N61" i="2" s="1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N11" i="2" s="1"/>
  <c r="M10" i="2"/>
  <c r="N10" i="2" s="1"/>
  <c r="M9" i="2"/>
  <c r="N9" i="2" s="1"/>
  <c r="M8" i="2"/>
  <c r="N8" i="2" s="1"/>
  <c r="M7" i="2"/>
  <c r="N7" i="2" s="1"/>
  <c r="X317" i="1" l="1"/>
  <c r="X333" i="1" s="1"/>
  <c r="M333" i="1" s="1"/>
  <c r="M68" i="2"/>
  <c r="N68" i="2"/>
  <c r="V282" i="1"/>
  <c r="W282" i="1" s="1"/>
  <c r="X282" i="1" s="1"/>
  <c r="U282" i="1"/>
  <c r="T282" i="1"/>
  <c r="S282" i="1"/>
  <c r="V289" i="1"/>
  <c r="W289" i="1" s="1"/>
  <c r="X289" i="1" s="1"/>
  <c r="U289" i="1"/>
  <c r="T289" i="1"/>
  <c r="S289" i="1"/>
  <c r="V283" i="1"/>
  <c r="W283" i="1" s="1"/>
  <c r="X283" i="1" s="1"/>
  <c r="U283" i="1"/>
  <c r="T283" i="1"/>
  <c r="S283" i="1"/>
  <c r="V287" i="1"/>
  <c r="W287" i="1" s="1"/>
  <c r="X287" i="1" s="1"/>
  <c r="U287" i="1"/>
  <c r="T287" i="1"/>
  <c r="S287" i="1"/>
  <c r="V288" i="1"/>
  <c r="W288" i="1" s="1"/>
  <c r="X288" i="1" s="1"/>
  <c r="U288" i="1"/>
  <c r="T288" i="1"/>
  <c r="S288" i="1"/>
  <c r="V272" i="1"/>
  <c r="W272" i="1" s="1"/>
  <c r="X272" i="1" s="1"/>
  <c r="U272" i="1"/>
  <c r="T272" i="1"/>
  <c r="S272" i="1"/>
  <c r="V271" i="1"/>
  <c r="W271" i="1" s="1"/>
  <c r="X271" i="1" s="1"/>
  <c r="U271" i="1"/>
  <c r="T271" i="1"/>
  <c r="S271" i="1"/>
  <c r="V276" i="1"/>
  <c r="W276" i="1" s="1"/>
  <c r="X276" i="1" s="1"/>
  <c r="U276" i="1"/>
  <c r="T276" i="1"/>
  <c r="S276" i="1"/>
  <c r="V270" i="1"/>
  <c r="W270" i="1" s="1"/>
  <c r="X270" i="1" s="1"/>
  <c r="U270" i="1"/>
  <c r="T270" i="1"/>
  <c r="S270" i="1"/>
  <c r="V279" i="1"/>
  <c r="W279" i="1" s="1"/>
  <c r="X279" i="1" s="1"/>
  <c r="U279" i="1"/>
  <c r="T279" i="1"/>
  <c r="S279" i="1"/>
  <c r="V285" i="1"/>
  <c r="W285" i="1" s="1"/>
  <c r="X285" i="1" s="1"/>
  <c r="U285" i="1"/>
  <c r="T285" i="1"/>
  <c r="S285" i="1"/>
  <c r="V281" i="1"/>
  <c r="W281" i="1" s="1"/>
  <c r="X281" i="1" s="1"/>
  <c r="U281" i="1"/>
  <c r="T281" i="1"/>
  <c r="S281" i="1"/>
  <c r="V273" i="1"/>
  <c r="W273" i="1" s="1"/>
  <c r="X273" i="1" s="1"/>
  <c r="U273" i="1"/>
  <c r="T273" i="1"/>
  <c r="S273" i="1"/>
  <c r="V274" i="1"/>
  <c r="W274" i="1" s="1"/>
  <c r="X274" i="1" s="1"/>
  <c r="U274" i="1"/>
  <c r="T274" i="1"/>
  <c r="S274" i="1"/>
  <c r="V278" i="1"/>
  <c r="W278" i="1" s="1"/>
  <c r="X278" i="1" s="1"/>
  <c r="U278" i="1"/>
  <c r="T278" i="1"/>
  <c r="S278" i="1"/>
  <c r="V286" i="1"/>
  <c r="W286" i="1" s="1"/>
  <c r="X286" i="1" s="1"/>
  <c r="U286" i="1"/>
  <c r="T286" i="1"/>
  <c r="S286" i="1"/>
  <c r="V280" i="1"/>
  <c r="W280" i="1" s="1"/>
  <c r="X280" i="1" s="1"/>
  <c r="U280" i="1"/>
  <c r="T280" i="1"/>
  <c r="S280" i="1"/>
  <c r="V275" i="1"/>
  <c r="W275" i="1" s="1"/>
  <c r="X275" i="1" s="1"/>
  <c r="U275" i="1"/>
  <c r="T275" i="1"/>
  <c r="S275" i="1"/>
  <c r="V277" i="1"/>
  <c r="W277" i="1" s="1"/>
  <c r="X277" i="1" s="1"/>
  <c r="U277" i="1"/>
  <c r="T277" i="1"/>
  <c r="S277" i="1"/>
  <c r="V284" i="1"/>
  <c r="W284" i="1" s="1"/>
  <c r="X284" i="1" s="1"/>
  <c r="U284" i="1"/>
  <c r="T284" i="1"/>
  <c r="S284" i="1"/>
  <c r="V269" i="1"/>
  <c r="W269" i="1" s="1"/>
  <c r="U269" i="1"/>
  <c r="T269" i="1"/>
  <c r="S269" i="1"/>
  <c r="G69" i="2" l="1"/>
  <c r="V292" i="1"/>
  <c r="W292" i="1"/>
  <c r="X269" i="1"/>
  <c r="X292" i="1" s="1"/>
  <c r="V254" i="1"/>
  <c r="W254" i="1" s="1"/>
  <c r="X254" i="1" s="1"/>
  <c r="U254" i="1"/>
  <c r="T254" i="1"/>
  <c r="S254" i="1"/>
  <c r="V251" i="1"/>
  <c r="W251" i="1" s="1"/>
  <c r="X251" i="1" s="1"/>
  <c r="U251" i="1"/>
  <c r="T251" i="1"/>
  <c r="S251" i="1"/>
  <c r="V236" i="1"/>
  <c r="W236" i="1" s="1"/>
  <c r="X236" i="1" s="1"/>
  <c r="U236" i="1"/>
  <c r="T236" i="1"/>
  <c r="S236" i="1"/>
  <c r="V249" i="1"/>
  <c r="W249" i="1" s="1"/>
  <c r="X249" i="1" s="1"/>
  <c r="U249" i="1"/>
  <c r="T249" i="1"/>
  <c r="S249" i="1"/>
  <c r="V240" i="1"/>
  <c r="W240" i="1" s="1"/>
  <c r="X240" i="1" s="1"/>
  <c r="U240" i="1"/>
  <c r="T240" i="1"/>
  <c r="S240" i="1"/>
  <c r="V245" i="1"/>
  <c r="W245" i="1" s="1"/>
  <c r="X245" i="1" s="1"/>
  <c r="U245" i="1"/>
  <c r="T245" i="1"/>
  <c r="S245" i="1"/>
  <c r="V239" i="1"/>
  <c r="W239" i="1" s="1"/>
  <c r="X239" i="1" s="1"/>
  <c r="U239" i="1"/>
  <c r="T239" i="1"/>
  <c r="S239" i="1"/>
  <c r="V235" i="1"/>
  <c r="W235" i="1" s="1"/>
  <c r="X235" i="1" s="1"/>
  <c r="U235" i="1"/>
  <c r="T235" i="1"/>
  <c r="S235" i="1"/>
  <c r="V243" i="1"/>
  <c r="W243" i="1" s="1"/>
  <c r="X243" i="1" s="1"/>
  <c r="U243" i="1"/>
  <c r="T243" i="1"/>
  <c r="S243" i="1"/>
  <c r="V241" i="1"/>
  <c r="W241" i="1" s="1"/>
  <c r="X241" i="1" s="1"/>
  <c r="U241" i="1"/>
  <c r="T241" i="1"/>
  <c r="S241" i="1"/>
  <c r="V237" i="1"/>
  <c r="W237" i="1" s="1"/>
  <c r="X237" i="1" s="1"/>
  <c r="U237" i="1"/>
  <c r="T237" i="1"/>
  <c r="S237" i="1"/>
  <c r="V244" i="1"/>
  <c r="W244" i="1" s="1"/>
  <c r="X244" i="1" s="1"/>
  <c r="U244" i="1"/>
  <c r="T244" i="1"/>
  <c r="S244" i="1"/>
  <c r="V252" i="1"/>
  <c r="W252" i="1" s="1"/>
  <c r="X252" i="1" s="1"/>
  <c r="U252" i="1"/>
  <c r="T252" i="1"/>
  <c r="S252" i="1"/>
  <c r="V238" i="1"/>
  <c r="W238" i="1" s="1"/>
  <c r="X238" i="1" s="1"/>
  <c r="U238" i="1"/>
  <c r="T238" i="1"/>
  <c r="S238" i="1"/>
  <c r="V246" i="1"/>
  <c r="W246" i="1" s="1"/>
  <c r="X246" i="1" s="1"/>
  <c r="U246" i="1"/>
  <c r="T246" i="1"/>
  <c r="S246" i="1"/>
  <c r="V247" i="1"/>
  <c r="W247" i="1" s="1"/>
  <c r="X247" i="1" s="1"/>
  <c r="U247" i="1"/>
  <c r="T247" i="1"/>
  <c r="S247" i="1"/>
  <c r="V242" i="1"/>
  <c r="W242" i="1" s="1"/>
  <c r="X242" i="1" s="1"/>
  <c r="U242" i="1"/>
  <c r="T242" i="1"/>
  <c r="S242" i="1"/>
  <c r="V253" i="1"/>
  <c r="W253" i="1" s="1"/>
  <c r="X253" i="1" s="1"/>
  <c r="U253" i="1"/>
  <c r="T253" i="1"/>
  <c r="S253" i="1"/>
  <c r="V250" i="1"/>
  <c r="W250" i="1" s="1"/>
  <c r="X250" i="1" s="1"/>
  <c r="U250" i="1"/>
  <c r="T250" i="1"/>
  <c r="S250" i="1"/>
  <c r="V248" i="1"/>
  <c r="W248" i="1" s="1"/>
  <c r="X248" i="1" s="1"/>
  <c r="U248" i="1"/>
  <c r="T248" i="1"/>
  <c r="S248" i="1"/>
  <c r="V255" i="1"/>
  <c r="W255" i="1" s="1"/>
  <c r="U255" i="1"/>
  <c r="T255" i="1"/>
  <c r="S255" i="1"/>
  <c r="M292" i="1" l="1"/>
  <c r="V258" i="1"/>
  <c r="W258" i="1"/>
  <c r="X255" i="1"/>
  <c r="X258" i="1" s="1"/>
  <c r="V218" i="1"/>
  <c r="W218" i="1" s="1"/>
  <c r="X218" i="1" s="1"/>
  <c r="U218" i="1"/>
  <c r="T218" i="1"/>
  <c r="S218" i="1"/>
  <c r="V206" i="1"/>
  <c r="W206" i="1" s="1"/>
  <c r="X206" i="1" s="1"/>
  <c r="U206" i="1"/>
  <c r="T206" i="1"/>
  <c r="S206" i="1"/>
  <c r="V215" i="1"/>
  <c r="W215" i="1" s="1"/>
  <c r="X215" i="1" s="1"/>
  <c r="U215" i="1"/>
  <c r="T215" i="1"/>
  <c r="S215" i="1"/>
  <c r="V208" i="1"/>
  <c r="W208" i="1" s="1"/>
  <c r="X208" i="1" s="1"/>
  <c r="U208" i="1"/>
  <c r="T208" i="1"/>
  <c r="S208" i="1"/>
  <c r="V205" i="1"/>
  <c r="W205" i="1" s="1"/>
  <c r="X205" i="1" s="1"/>
  <c r="U205" i="1"/>
  <c r="T205" i="1"/>
  <c r="S205" i="1"/>
  <c r="V199" i="1"/>
  <c r="W199" i="1" s="1"/>
  <c r="X199" i="1" s="1"/>
  <c r="U199" i="1"/>
  <c r="T199" i="1"/>
  <c r="S199" i="1"/>
  <c r="V207" i="1"/>
  <c r="W207" i="1" s="1"/>
  <c r="X207" i="1" s="1"/>
  <c r="U207" i="1"/>
  <c r="T207" i="1"/>
  <c r="S207" i="1"/>
  <c r="V202" i="1"/>
  <c r="W202" i="1" s="1"/>
  <c r="X202" i="1" s="1"/>
  <c r="U202" i="1"/>
  <c r="T202" i="1"/>
  <c r="S202" i="1"/>
  <c r="V219" i="1"/>
  <c r="W219" i="1" s="1"/>
  <c r="X219" i="1" s="1"/>
  <c r="U219" i="1"/>
  <c r="T219" i="1"/>
  <c r="S219" i="1"/>
  <c r="V211" i="1"/>
  <c r="W211" i="1" s="1"/>
  <c r="X211" i="1" s="1"/>
  <c r="U211" i="1"/>
  <c r="T211" i="1"/>
  <c r="S211" i="1"/>
  <c r="V212" i="1"/>
  <c r="W212" i="1" s="1"/>
  <c r="X212" i="1" s="1"/>
  <c r="U212" i="1"/>
  <c r="T212" i="1"/>
  <c r="S212" i="1"/>
  <c r="V222" i="1"/>
  <c r="W222" i="1" s="1"/>
  <c r="X222" i="1" s="1"/>
  <c r="U222" i="1"/>
  <c r="T222" i="1"/>
  <c r="S222" i="1"/>
  <c r="V220" i="1"/>
  <c r="W220" i="1" s="1"/>
  <c r="X220" i="1" s="1"/>
  <c r="U220" i="1"/>
  <c r="T220" i="1"/>
  <c r="S220" i="1"/>
  <c r="V200" i="1"/>
  <c r="W200" i="1" s="1"/>
  <c r="X200" i="1" s="1"/>
  <c r="U200" i="1"/>
  <c r="T200" i="1"/>
  <c r="S200" i="1"/>
  <c r="V213" i="1"/>
  <c r="W213" i="1" s="1"/>
  <c r="X213" i="1" s="1"/>
  <c r="U213" i="1"/>
  <c r="T213" i="1"/>
  <c r="S213" i="1"/>
  <c r="V210" i="1"/>
  <c r="W210" i="1" s="1"/>
  <c r="X210" i="1" s="1"/>
  <c r="U210" i="1"/>
  <c r="T210" i="1"/>
  <c r="S210" i="1"/>
  <c r="V209" i="1"/>
  <c r="W209" i="1" s="1"/>
  <c r="X209" i="1" s="1"/>
  <c r="U209" i="1"/>
  <c r="T209" i="1"/>
  <c r="S209" i="1"/>
  <c r="V217" i="1"/>
  <c r="W217" i="1" s="1"/>
  <c r="X217" i="1" s="1"/>
  <c r="U217" i="1"/>
  <c r="T217" i="1"/>
  <c r="S217" i="1"/>
  <c r="V203" i="1"/>
  <c r="W203" i="1" s="1"/>
  <c r="X203" i="1" s="1"/>
  <c r="U203" i="1"/>
  <c r="T203" i="1"/>
  <c r="S203" i="1"/>
  <c r="V216" i="1"/>
  <c r="W216" i="1" s="1"/>
  <c r="X216" i="1" s="1"/>
  <c r="U216" i="1"/>
  <c r="T216" i="1"/>
  <c r="S216" i="1"/>
  <c r="V201" i="1"/>
  <c r="W201" i="1" s="1"/>
  <c r="X201" i="1" s="1"/>
  <c r="U201" i="1"/>
  <c r="T201" i="1"/>
  <c r="S201" i="1"/>
  <c r="V204" i="1"/>
  <c r="W204" i="1" s="1"/>
  <c r="X204" i="1" s="1"/>
  <c r="U204" i="1"/>
  <c r="T204" i="1"/>
  <c r="S204" i="1"/>
  <c r="V214" i="1"/>
  <c r="W214" i="1" s="1"/>
  <c r="X214" i="1" s="1"/>
  <c r="U214" i="1"/>
  <c r="T214" i="1"/>
  <c r="S214" i="1"/>
  <c r="V221" i="1"/>
  <c r="U221" i="1"/>
  <c r="T221" i="1"/>
  <c r="S221" i="1"/>
  <c r="M258" i="1" l="1"/>
  <c r="V225" i="1"/>
  <c r="W221" i="1"/>
  <c r="W225" i="1" s="1"/>
  <c r="V177" i="1"/>
  <c r="W177" i="1" s="1"/>
  <c r="X177" i="1" s="1"/>
  <c r="U177" i="1"/>
  <c r="T177" i="1"/>
  <c r="S177" i="1"/>
  <c r="V172" i="1"/>
  <c r="W172" i="1" s="1"/>
  <c r="X172" i="1" s="1"/>
  <c r="U172" i="1"/>
  <c r="T172" i="1"/>
  <c r="S172" i="1"/>
  <c r="V173" i="1"/>
  <c r="W173" i="1" s="1"/>
  <c r="X173" i="1" s="1"/>
  <c r="U173" i="1"/>
  <c r="T173" i="1"/>
  <c r="S173" i="1"/>
  <c r="V179" i="1"/>
  <c r="W179" i="1" s="1"/>
  <c r="X179" i="1" s="1"/>
  <c r="U179" i="1"/>
  <c r="T179" i="1"/>
  <c r="S179" i="1"/>
  <c r="V178" i="1"/>
  <c r="W178" i="1" s="1"/>
  <c r="X178" i="1" s="1"/>
  <c r="U178" i="1"/>
  <c r="T178" i="1"/>
  <c r="S178" i="1"/>
  <c r="V186" i="1"/>
  <c r="W186" i="1" s="1"/>
  <c r="X186" i="1" s="1"/>
  <c r="U186" i="1"/>
  <c r="T186" i="1"/>
  <c r="S186" i="1"/>
  <c r="V181" i="1"/>
  <c r="W181" i="1" s="1"/>
  <c r="X181" i="1" s="1"/>
  <c r="U181" i="1"/>
  <c r="T181" i="1"/>
  <c r="S181" i="1"/>
  <c r="V170" i="1"/>
  <c r="W170" i="1" s="1"/>
  <c r="X170" i="1" s="1"/>
  <c r="U170" i="1"/>
  <c r="T170" i="1"/>
  <c r="S170" i="1"/>
  <c r="V183" i="1"/>
  <c r="W183" i="1" s="1"/>
  <c r="X183" i="1" s="1"/>
  <c r="U183" i="1"/>
  <c r="T183" i="1"/>
  <c r="S183" i="1"/>
  <c r="V176" i="1"/>
  <c r="W176" i="1" s="1"/>
  <c r="X176" i="1" s="1"/>
  <c r="U176" i="1"/>
  <c r="T176" i="1"/>
  <c r="S176" i="1"/>
  <c r="V175" i="1"/>
  <c r="W175" i="1" s="1"/>
  <c r="X175" i="1" s="1"/>
  <c r="U175" i="1"/>
  <c r="T175" i="1"/>
  <c r="S175" i="1"/>
  <c r="V174" i="1"/>
  <c r="W174" i="1" s="1"/>
  <c r="X174" i="1" s="1"/>
  <c r="U174" i="1"/>
  <c r="T174" i="1"/>
  <c r="S174" i="1"/>
  <c r="V169" i="1"/>
  <c r="W169" i="1" s="1"/>
  <c r="X169" i="1" s="1"/>
  <c r="U169" i="1"/>
  <c r="T169" i="1"/>
  <c r="S169" i="1"/>
  <c r="V180" i="1"/>
  <c r="W180" i="1" s="1"/>
  <c r="X180" i="1" s="1"/>
  <c r="U180" i="1"/>
  <c r="T180" i="1"/>
  <c r="S180" i="1"/>
  <c r="V171" i="1"/>
  <c r="W171" i="1" s="1"/>
  <c r="X171" i="1" s="1"/>
  <c r="U171" i="1"/>
  <c r="T171" i="1"/>
  <c r="S171" i="1"/>
  <c r="V182" i="1"/>
  <c r="W182" i="1" s="1"/>
  <c r="X182" i="1" s="1"/>
  <c r="U182" i="1"/>
  <c r="T182" i="1"/>
  <c r="S182" i="1"/>
  <c r="V185" i="1"/>
  <c r="W185" i="1" s="1"/>
  <c r="X185" i="1" s="1"/>
  <c r="U185" i="1"/>
  <c r="T185" i="1"/>
  <c r="S185" i="1"/>
  <c r="V184" i="1"/>
  <c r="U184" i="1"/>
  <c r="T184" i="1"/>
  <c r="S184" i="1"/>
  <c r="X221" i="1" l="1"/>
  <c r="X225" i="1" s="1"/>
  <c r="M225" i="1" s="1"/>
  <c r="V189" i="1"/>
  <c r="W184" i="1"/>
  <c r="W189" i="1" l="1"/>
  <c r="X184" i="1"/>
  <c r="X189" i="1" s="1"/>
  <c r="M189" i="1" s="1"/>
  <c r="S108" i="1"/>
  <c r="T108" i="1"/>
  <c r="U108" i="1"/>
  <c r="V108" i="1"/>
  <c r="S109" i="1"/>
  <c r="T109" i="1"/>
  <c r="U109" i="1"/>
  <c r="V109" i="1"/>
  <c r="W109" i="1" s="1"/>
  <c r="X109" i="1" s="1"/>
  <c r="W108" i="1" l="1"/>
  <c r="X108" i="1" s="1"/>
  <c r="U123" i="1"/>
  <c r="U126" i="1"/>
  <c r="U111" i="1"/>
  <c r="V140" i="1"/>
  <c r="W140" i="1" s="1"/>
  <c r="X140" i="1" s="1"/>
  <c r="U140" i="1"/>
  <c r="T140" i="1"/>
  <c r="S140" i="1"/>
  <c r="V153" i="1"/>
  <c r="W153" i="1" s="1"/>
  <c r="X153" i="1" s="1"/>
  <c r="U153" i="1"/>
  <c r="T153" i="1"/>
  <c r="S153" i="1"/>
  <c r="V144" i="1"/>
  <c r="W144" i="1" s="1"/>
  <c r="X144" i="1" s="1"/>
  <c r="U144" i="1"/>
  <c r="T144" i="1"/>
  <c r="S144" i="1"/>
  <c r="V149" i="1"/>
  <c r="W149" i="1" s="1"/>
  <c r="X149" i="1" s="1"/>
  <c r="U149" i="1"/>
  <c r="T149" i="1"/>
  <c r="S149" i="1"/>
  <c r="V145" i="1"/>
  <c r="W145" i="1" s="1"/>
  <c r="X145" i="1" s="1"/>
  <c r="U145" i="1"/>
  <c r="T145" i="1"/>
  <c r="S145" i="1"/>
  <c r="V141" i="1"/>
  <c r="W141" i="1" s="1"/>
  <c r="X141" i="1" s="1"/>
  <c r="U141" i="1"/>
  <c r="T141" i="1"/>
  <c r="S141" i="1"/>
  <c r="V146" i="1"/>
  <c r="W146" i="1" s="1"/>
  <c r="X146" i="1" s="1"/>
  <c r="U146" i="1"/>
  <c r="T146" i="1"/>
  <c r="S146" i="1"/>
  <c r="V143" i="1"/>
  <c r="W143" i="1" s="1"/>
  <c r="X143" i="1" s="1"/>
  <c r="U143" i="1"/>
  <c r="T143" i="1"/>
  <c r="S143" i="1"/>
  <c r="V150" i="1"/>
  <c r="W150" i="1" s="1"/>
  <c r="X150" i="1" s="1"/>
  <c r="U150" i="1"/>
  <c r="T150" i="1"/>
  <c r="S150" i="1"/>
  <c r="V154" i="1"/>
  <c r="W154" i="1" s="1"/>
  <c r="X154" i="1" s="1"/>
  <c r="U154" i="1"/>
  <c r="T154" i="1"/>
  <c r="S154" i="1"/>
  <c r="V155" i="1"/>
  <c r="W155" i="1" s="1"/>
  <c r="X155" i="1" s="1"/>
  <c r="U155" i="1"/>
  <c r="T155" i="1"/>
  <c r="S155" i="1"/>
  <c r="V148" i="1"/>
  <c r="W148" i="1" s="1"/>
  <c r="X148" i="1" s="1"/>
  <c r="U148" i="1"/>
  <c r="T148" i="1"/>
  <c r="S148" i="1"/>
  <c r="V151" i="1"/>
  <c r="W151" i="1" s="1"/>
  <c r="X151" i="1" s="1"/>
  <c r="U151" i="1"/>
  <c r="T151" i="1"/>
  <c r="S151" i="1"/>
  <c r="V152" i="1"/>
  <c r="W152" i="1" s="1"/>
  <c r="X152" i="1" s="1"/>
  <c r="U152" i="1"/>
  <c r="T152" i="1"/>
  <c r="S152" i="1"/>
  <c r="V147" i="1"/>
  <c r="W147" i="1" s="1"/>
  <c r="X147" i="1" s="1"/>
  <c r="U147" i="1"/>
  <c r="T147" i="1"/>
  <c r="S147" i="1"/>
  <c r="V142" i="1"/>
  <c r="W142" i="1" s="1"/>
  <c r="U142" i="1"/>
  <c r="T142" i="1"/>
  <c r="S142" i="1"/>
  <c r="V126" i="1"/>
  <c r="W126" i="1" s="1"/>
  <c r="X126" i="1" s="1"/>
  <c r="T126" i="1"/>
  <c r="S126" i="1"/>
  <c r="V125" i="1"/>
  <c r="W125" i="1" s="1"/>
  <c r="X125" i="1" s="1"/>
  <c r="U125" i="1"/>
  <c r="T125" i="1"/>
  <c r="S125" i="1"/>
  <c r="V122" i="1"/>
  <c r="W122" i="1" s="1"/>
  <c r="X122" i="1" s="1"/>
  <c r="U122" i="1"/>
  <c r="T122" i="1"/>
  <c r="S122" i="1"/>
  <c r="V110" i="1"/>
  <c r="W110" i="1" s="1"/>
  <c r="X110" i="1" s="1"/>
  <c r="U110" i="1"/>
  <c r="T110" i="1"/>
  <c r="S110" i="1"/>
  <c r="V116" i="1"/>
  <c r="W116" i="1" s="1"/>
  <c r="X116" i="1" s="1"/>
  <c r="U116" i="1"/>
  <c r="T116" i="1"/>
  <c r="S116" i="1"/>
  <c r="V113" i="1"/>
  <c r="W113" i="1" s="1"/>
  <c r="X113" i="1" s="1"/>
  <c r="U113" i="1"/>
  <c r="T113" i="1"/>
  <c r="S113" i="1"/>
  <c r="V119" i="1"/>
  <c r="W119" i="1" s="1"/>
  <c r="X119" i="1" s="1"/>
  <c r="U119" i="1"/>
  <c r="T119" i="1"/>
  <c r="S119" i="1"/>
  <c r="V114" i="1"/>
  <c r="W114" i="1" s="1"/>
  <c r="X114" i="1" s="1"/>
  <c r="U114" i="1"/>
  <c r="T114" i="1"/>
  <c r="S114" i="1"/>
  <c r="V123" i="1"/>
  <c r="W123" i="1" s="1"/>
  <c r="X123" i="1" s="1"/>
  <c r="T123" i="1"/>
  <c r="S123" i="1"/>
  <c r="V112" i="1"/>
  <c r="W112" i="1" s="1"/>
  <c r="X112" i="1" s="1"/>
  <c r="U112" i="1"/>
  <c r="T112" i="1"/>
  <c r="S112" i="1"/>
  <c r="W124" i="1"/>
  <c r="X124" i="1" s="1"/>
  <c r="V124" i="1"/>
  <c r="U124" i="1"/>
  <c r="T124" i="1"/>
  <c r="S124" i="1"/>
  <c r="V121" i="1"/>
  <c r="W121" i="1" s="1"/>
  <c r="X121" i="1" s="1"/>
  <c r="U121" i="1"/>
  <c r="T121" i="1"/>
  <c r="S121" i="1"/>
  <c r="V120" i="1"/>
  <c r="W120" i="1" s="1"/>
  <c r="X120" i="1" s="1"/>
  <c r="U120" i="1"/>
  <c r="T120" i="1"/>
  <c r="S120" i="1"/>
  <c r="V118" i="1"/>
  <c r="W118" i="1" s="1"/>
  <c r="X118" i="1" s="1"/>
  <c r="U118" i="1"/>
  <c r="T118" i="1"/>
  <c r="S118" i="1"/>
  <c r="V115" i="1"/>
  <c r="U115" i="1"/>
  <c r="T115" i="1"/>
  <c r="S115" i="1"/>
  <c r="V117" i="1"/>
  <c r="W117" i="1" s="1"/>
  <c r="X117" i="1" s="1"/>
  <c r="U117" i="1"/>
  <c r="T117" i="1"/>
  <c r="S117" i="1"/>
  <c r="V111" i="1"/>
  <c r="W111" i="1" s="1"/>
  <c r="T111" i="1"/>
  <c r="S111" i="1"/>
  <c r="V129" i="1" l="1"/>
  <c r="W158" i="1"/>
  <c r="V158" i="1"/>
  <c r="X142" i="1"/>
  <c r="X158" i="1" s="1"/>
  <c r="M158" i="1" s="1"/>
  <c r="W115" i="1"/>
  <c r="X115" i="1" s="1"/>
  <c r="X111" i="1"/>
  <c r="X129" i="1" l="1"/>
  <c r="M129" i="1" s="1"/>
  <c r="W129" i="1"/>
  <c r="J55" i="4"/>
  <c r="R54" i="4"/>
  <c r="Q54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J9" i="3"/>
  <c r="O8" i="3"/>
  <c r="N8" i="3"/>
  <c r="M8" i="3"/>
  <c r="O6" i="3"/>
  <c r="N6" i="3"/>
  <c r="M6" i="3"/>
  <c r="L6" i="3"/>
  <c r="K6" i="3"/>
  <c r="J6" i="3"/>
  <c r="J13" i="5"/>
  <c r="O12" i="5"/>
  <c r="N12" i="5"/>
  <c r="M12" i="5"/>
  <c r="O10" i="5"/>
  <c r="N10" i="5"/>
  <c r="M10" i="5"/>
  <c r="L10" i="5"/>
  <c r="K10" i="5"/>
  <c r="J10" i="5"/>
  <c r="O9" i="5"/>
  <c r="N9" i="5"/>
  <c r="M9" i="5"/>
  <c r="L9" i="5"/>
  <c r="K9" i="5"/>
  <c r="J9" i="5"/>
  <c r="O8" i="5"/>
  <c r="N8" i="5"/>
  <c r="M8" i="5"/>
  <c r="L8" i="5"/>
  <c r="K8" i="5"/>
  <c r="J8" i="5"/>
  <c r="O7" i="5"/>
  <c r="N7" i="5"/>
  <c r="M7" i="5"/>
  <c r="L7" i="5"/>
  <c r="K7" i="5"/>
  <c r="J7" i="5"/>
  <c r="O6" i="5"/>
  <c r="N6" i="5"/>
  <c r="M6" i="5"/>
  <c r="L6" i="5"/>
  <c r="K6" i="5"/>
  <c r="J6" i="5"/>
  <c r="O5" i="5"/>
  <c r="N5" i="5"/>
  <c r="M5" i="5"/>
  <c r="L5" i="5"/>
  <c r="K5" i="5"/>
  <c r="J5" i="5"/>
  <c r="Q19" i="6"/>
  <c r="R19" i="6" s="1"/>
  <c r="K19" i="6"/>
  <c r="X27" i="7"/>
  <c r="W27" i="7"/>
  <c r="V27" i="7"/>
  <c r="M27" i="7"/>
  <c r="X25" i="7"/>
  <c r="W25" i="7"/>
  <c r="V25" i="7"/>
  <c r="U25" i="7"/>
  <c r="T25" i="7"/>
  <c r="S25" i="7"/>
  <c r="X24" i="7"/>
  <c r="W24" i="7"/>
  <c r="V24" i="7"/>
  <c r="U24" i="7"/>
  <c r="T24" i="7"/>
  <c r="S24" i="7"/>
  <c r="X23" i="7"/>
  <c r="W23" i="7"/>
  <c r="V23" i="7"/>
  <c r="U23" i="7"/>
  <c r="T23" i="7"/>
  <c r="S23" i="7"/>
  <c r="X22" i="7"/>
  <c r="W22" i="7"/>
  <c r="V22" i="7"/>
  <c r="U22" i="7"/>
  <c r="T22" i="7"/>
  <c r="S22" i="7"/>
  <c r="X21" i="7"/>
  <c r="W21" i="7"/>
  <c r="V21" i="7"/>
  <c r="U21" i="7"/>
  <c r="T21" i="7"/>
  <c r="S21" i="7"/>
  <c r="X12" i="7"/>
  <c r="W12" i="7"/>
  <c r="V12" i="7"/>
  <c r="M12" i="7"/>
  <c r="X10" i="7"/>
  <c r="W10" i="7"/>
  <c r="V10" i="7"/>
  <c r="U10" i="7"/>
  <c r="T10" i="7"/>
  <c r="S10" i="7"/>
  <c r="X9" i="7"/>
  <c r="W9" i="7"/>
  <c r="V9" i="7"/>
  <c r="U9" i="7"/>
  <c r="T9" i="7"/>
  <c r="S9" i="7"/>
  <c r="X8" i="7"/>
  <c r="W8" i="7"/>
  <c r="V8" i="7"/>
  <c r="U8" i="7"/>
  <c r="T8" i="7"/>
  <c r="S8" i="7"/>
  <c r="X7" i="7"/>
  <c r="W7" i="7"/>
  <c r="V7" i="7"/>
  <c r="U7" i="7"/>
  <c r="T7" i="7"/>
  <c r="S7" i="7"/>
  <c r="X6" i="7"/>
  <c r="W6" i="7"/>
  <c r="V6" i="7"/>
  <c r="U6" i="7"/>
  <c r="T6" i="7"/>
  <c r="S6" i="7"/>
  <c r="V84" i="1"/>
  <c r="W84" i="1" s="1"/>
  <c r="X84" i="1" s="1"/>
  <c r="U84" i="1"/>
  <c r="T84" i="1"/>
  <c r="S84" i="1"/>
  <c r="V92" i="1"/>
  <c r="W92" i="1" s="1"/>
  <c r="X92" i="1" s="1"/>
  <c r="U92" i="1"/>
  <c r="T92" i="1"/>
  <c r="S92" i="1"/>
  <c r="V94" i="1"/>
  <c r="W94" i="1" s="1"/>
  <c r="X94" i="1" s="1"/>
  <c r="U94" i="1"/>
  <c r="T94" i="1"/>
  <c r="S94" i="1"/>
  <c r="V83" i="1"/>
  <c r="W83" i="1" s="1"/>
  <c r="X83" i="1" s="1"/>
  <c r="U83" i="1"/>
  <c r="T83" i="1"/>
  <c r="S83" i="1"/>
  <c r="V93" i="1"/>
  <c r="W93" i="1" s="1"/>
  <c r="X93" i="1" s="1"/>
  <c r="U93" i="1"/>
  <c r="T93" i="1"/>
  <c r="S93" i="1"/>
  <c r="V79" i="1"/>
  <c r="W79" i="1" s="1"/>
  <c r="X79" i="1" s="1"/>
  <c r="U79" i="1"/>
  <c r="T79" i="1"/>
  <c r="S79" i="1"/>
  <c r="V91" i="1"/>
  <c r="W91" i="1" s="1"/>
  <c r="X91" i="1" s="1"/>
  <c r="U91" i="1"/>
  <c r="T91" i="1"/>
  <c r="S91" i="1"/>
  <c r="V88" i="1"/>
  <c r="W88" i="1" s="1"/>
  <c r="X88" i="1" s="1"/>
  <c r="U88" i="1"/>
  <c r="T88" i="1"/>
  <c r="S88" i="1"/>
  <c r="V75" i="1"/>
  <c r="W75" i="1" s="1"/>
  <c r="X75" i="1" s="1"/>
  <c r="U75" i="1"/>
  <c r="T75" i="1"/>
  <c r="S75" i="1"/>
  <c r="V78" i="1"/>
  <c r="W78" i="1" s="1"/>
  <c r="X78" i="1" s="1"/>
  <c r="U78" i="1"/>
  <c r="T78" i="1"/>
  <c r="S78" i="1"/>
  <c r="V81" i="1"/>
  <c r="W81" i="1" s="1"/>
  <c r="X81" i="1" s="1"/>
  <c r="U81" i="1"/>
  <c r="T81" i="1"/>
  <c r="S81" i="1"/>
  <c r="V86" i="1"/>
  <c r="W86" i="1" s="1"/>
  <c r="X86" i="1" s="1"/>
  <c r="U86" i="1"/>
  <c r="T86" i="1"/>
  <c r="S86" i="1"/>
  <c r="V82" i="1"/>
  <c r="W82" i="1" s="1"/>
  <c r="X82" i="1" s="1"/>
  <c r="U82" i="1"/>
  <c r="T82" i="1"/>
  <c r="S82" i="1"/>
  <c r="V90" i="1"/>
  <c r="W90" i="1" s="1"/>
  <c r="X90" i="1" s="1"/>
  <c r="U90" i="1"/>
  <c r="T90" i="1"/>
  <c r="S90" i="1"/>
  <c r="V89" i="1"/>
  <c r="W89" i="1" s="1"/>
  <c r="X89" i="1" s="1"/>
  <c r="U89" i="1"/>
  <c r="T89" i="1"/>
  <c r="S89" i="1"/>
  <c r="V77" i="1"/>
  <c r="W77" i="1" s="1"/>
  <c r="X77" i="1" s="1"/>
  <c r="U77" i="1"/>
  <c r="T77" i="1"/>
  <c r="S77" i="1"/>
  <c r="V73" i="1"/>
  <c r="W73" i="1" s="1"/>
  <c r="X73" i="1" s="1"/>
  <c r="U73" i="1"/>
  <c r="T73" i="1"/>
  <c r="S73" i="1"/>
  <c r="V85" i="1"/>
  <c r="W85" i="1" s="1"/>
  <c r="X85" i="1" s="1"/>
  <c r="U85" i="1"/>
  <c r="T85" i="1"/>
  <c r="S85" i="1"/>
  <c r="V74" i="1"/>
  <c r="W74" i="1" s="1"/>
  <c r="X74" i="1" s="1"/>
  <c r="U74" i="1"/>
  <c r="T74" i="1"/>
  <c r="S74" i="1"/>
  <c r="V80" i="1"/>
  <c r="W80" i="1" s="1"/>
  <c r="X80" i="1" s="1"/>
  <c r="U80" i="1"/>
  <c r="T80" i="1"/>
  <c r="S80" i="1"/>
  <c r="V87" i="1"/>
  <c r="W87" i="1" s="1"/>
  <c r="X87" i="1" s="1"/>
  <c r="U87" i="1"/>
  <c r="T87" i="1"/>
  <c r="S87" i="1"/>
  <c r="V76" i="1"/>
  <c r="U76" i="1"/>
  <c r="T76" i="1"/>
  <c r="S76" i="1"/>
  <c r="V60" i="1"/>
  <c r="W60" i="1" s="1"/>
  <c r="X60" i="1" s="1"/>
  <c r="U60" i="1"/>
  <c r="T60" i="1"/>
  <c r="S60" i="1"/>
  <c r="V59" i="1"/>
  <c r="W59" i="1" s="1"/>
  <c r="X59" i="1" s="1"/>
  <c r="U59" i="1"/>
  <c r="T59" i="1"/>
  <c r="S59" i="1"/>
  <c r="V58" i="1"/>
  <c r="W58" i="1" s="1"/>
  <c r="X58" i="1" s="1"/>
  <c r="U58" i="1"/>
  <c r="T58" i="1"/>
  <c r="S58" i="1"/>
  <c r="V57" i="1"/>
  <c r="W57" i="1" s="1"/>
  <c r="X57" i="1" s="1"/>
  <c r="U57" i="1"/>
  <c r="T57" i="1"/>
  <c r="S57" i="1"/>
  <c r="V56" i="1"/>
  <c r="W56" i="1" s="1"/>
  <c r="X56" i="1" s="1"/>
  <c r="U56" i="1"/>
  <c r="T56" i="1"/>
  <c r="S56" i="1"/>
  <c r="V55" i="1"/>
  <c r="W55" i="1" s="1"/>
  <c r="X55" i="1" s="1"/>
  <c r="U55" i="1"/>
  <c r="T55" i="1"/>
  <c r="S55" i="1"/>
  <c r="V54" i="1"/>
  <c r="W54" i="1" s="1"/>
  <c r="X54" i="1" s="1"/>
  <c r="U54" i="1"/>
  <c r="T54" i="1"/>
  <c r="S54" i="1"/>
  <c r="V53" i="1"/>
  <c r="W53" i="1" s="1"/>
  <c r="X53" i="1" s="1"/>
  <c r="U53" i="1"/>
  <c r="T53" i="1"/>
  <c r="S53" i="1"/>
  <c r="V52" i="1"/>
  <c r="W52" i="1" s="1"/>
  <c r="X52" i="1" s="1"/>
  <c r="U52" i="1"/>
  <c r="T52" i="1"/>
  <c r="S52" i="1"/>
  <c r="V51" i="1"/>
  <c r="W51" i="1" s="1"/>
  <c r="X51" i="1" s="1"/>
  <c r="U51" i="1"/>
  <c r="T51" i="1"/>
  <c r="S51" i="1"/>
  <c r="V50" i="1"/>
  <c r="W50" i="1" s="1"/>
  <c r="X50" i="1" s="1"/>
  <c r="U50" i="1"/>
  <c r="T50" i="1"/>
  <c r="S50" i="1"/>
  <c r="V49" i="1"/>
  <c r="W49" i="1" s="1"/>
  <c r="X49" i="1" s="1"/>
  <c r="U49" i="1"/>
  <c r="T49" i="1"/>
  <c r="S49" i="1"/>
  <c r="V48" i="1"/>
  <c r="W48" i="1" s="1"/>
  <c r="X48" i="1" s="1"/>
  <c r="U48" i="1"/>
  <c r="T48" i="1"/>
  <c r="S48" i="1"/>
  <c r="V47" i="1"/>
  <c r="W47" i="1" s="1"/>
  <c r="X47" i="1" s="1"/>
  <c r="U47" i="1"/>
  <c r="T47" i="1"/>
  <c r="S47" i="1"/>
  <c r="V46" i="1"/>
  <c r="W46" i="1" s="1"/>
  <c r="X46" i="1" s="1"/>
  <c r="U46" i="1"/>
  <c r="T46" i="1"/>
  <c r="S46" i="1"/>
  <c r="V45" i="1"/>
  <c r="W45" i="1" s="1"/>
  <c r="X45" i="1" s="1"/>
  <c r="U45" i="1"/>
  <c r="T45" i="1"/>
  <c r="S45" i="1"/>
  <c r="V44" i="1"/>
  <c r="W44" i="1" s="1"/>
  <c r="X44" i="1" s="1"/>
  <c r="U44" i="1"/>
  <c r="T44" i="1"/>
  <c r="S44" i="1"/>
  <c r="V43" i="1"/>
  <c r="W43" i="1" s="1"/>
  <c r="X43" i="1" s="1"/>
  <c r="U43" i="1"/>
  <c r="T43" i="1"/>
  <c r="S43" i="1"/>
  <c r="V42" i="1"/>
  <c r="W42" i="1" s="1"/>
  <c r="X42" i="1" s="1"/>
  <c r="U42" i="1"/>
  <c r="T42" i="1"/>
  <c r="S42" i="1"/>
  <c r="V41" i="1"/>
  <c r="W41" i="1" s="1"/>
  <c r="X41" i="1" s="1"/>
  <c r="U41" i="1"/>
  <c r="T41" i="1"/>
  <c r="S41" i="1"/>
  <c r="V40" i="1"/>
  <c r="W40" i="1" s="1"/>
  <c r="X40" i="1" s="1"/>
  <c r="U40" i="1"/>
  <c r="T40" i="1"/>
  <c r="S40" i="1"/>
  <c r="V39" i="1"/>
  <c r="U39" i="1"/>
  <c r="T39" i="1"/>
  <c r="S39" i="1"/>
  <c r="V24" i="1"/>
  <c r="W24" i="1" s="1"/>
  <c r="X24" i="1" s="1"/>
  <c r="U24" i="1"/>
  <c r="T24" i="1"/>
  <c r="S24" i="1"/>
  <c r="V23" i="1"/>
  <c r="W23" i="1" s="1"/>
  <c r="X23" i="1" s="1"/>
  <c r="U23" i="1"/>
  <c r="T23" i="1"/>
  <c r="S23" i="1"/>
  <c r="V22" i="1"/>
  <c r="W22" i="1" s="1"/>
  <c r="X22" i="1" s="1"/>
  <c r="U22" i="1"/>
  <c r="T22" i="1"/>
  <c r="S22" i="1"/>
  <c r="V21" i="1"/>
  <c r="W21" i="1" s="1"/>
  <c r="X21" i="1" s="1"/>
  <c r="U21" i="1"/>
  <c r="T21" i="1"/>
  <c r="S21" i="1"/>
  <c r="V20" i="1"/>
  <c r="W20" i="1" s="1"/>
  <c r="X20" i="1" s="1"/>
  <c r="U20" i="1"/>
  <c r="T20" i="1"/>
  <c r="S20" i="1"/>
  <c r="V19" i="1"/>
  <c r="W19" i="1" s="1"/>
  <c r="X19" i="1" s="1"/>
  <c r="U19" i="1"/>
  <c r="T19" i="1"/>
  <c r="S19" i="1"/>
  <c r="V18" i="1"/>
  <c r="W18" i="1" s="1"/>
  <c r="X18" i="1" s="1"/>
  <c r="U18" i="1"/>
  <c r="T18" i="1"/>
  <c r="S18" i="1"/>
  <c r="V17" i="1"/>
  <c r="W17" i="1" s="1"/>
  <c r="X17" i="1" s="1"/>
  <c r="U17" i="1"/>
  <c r="T17" i="1"/>
  <c r="S17" i="1"/>
  <c r="V16" i="1"/>
  <c r="W16" i="1" s="1"/>
  <c r="X16" i="1" s="1"/>
  <c r="U16" i="1"/>
  <c r="T16" i="1"/>
  <c r="S16" i="1"/>
  <c r="V15" i="1"/>
  <c r="W15" i="1" s="1"/>
  <c r="X15" i="1" s="1"/>
  <c r="U15" i="1"/>
  <c r="T15" i="1"/>
  <c r="S15" i="1"/>
  <c r="V14" i="1"/>
  <c r="W14" i="1" s="1"/>
  <c r="X14" i="1" s="1"/>
  <c r="U14" i="1"/>
  <c r="T14" i="1"/>
  <c r="S14" i="1"/>
  <c r="V13" i="1"/>
  <c r="W13" i="1" s="1"/>
  <c r="X13" i="1" s="1"/>
  <c r="U13" i="1"/>
  <c r="T13" i="1"/>
  <c r="S13" i="1"/>
  <c r="V12" i="1"/>
  <c r="W12" i="1" s="1"/>
  <c r="X12" i="1" s="1"/>
  <c r="U12" i="1"/>
  <c r="T12" i="1"/>
  <c r="S12" i="1"/>
  <c r="V11" i="1"/>
  <c r="W11" i="1" s="1"/>
  <c r="X11" i="1" s="1"/>
  <c r="U11" i="1"/>
  <c r="T11" i="1"/>
  <c r="S11" i="1"/>
  <c r="V10" i="1"/>
  <c r="W10" i="1" s="1"/>
  <c r="X10" i="1" s="1"/>
  <c r="U10" i="1"/>
  <c r="T10" i="1"/>
  <c r="S10" i="1"/>
  <c r="V9" i="1"/>
  <c r="W9" i="1" s="1"/>
  <c r="X9" i="1" s="1"/>
  <c r="U9" i="1"/>
  <c r="T9" i="1"/>
  <c r="S9" i="1"/>
  <c r="V8" i="1"/>
  <c r="W8" i="1" s="1"/>
  <c r="X8" i="1" s="1"/>
  <c r="U8" i="1"/>
  <c r="T8" i="1"/>
  <c r="S8" i="1"/>
  <c r="V7" i="1"/>
  <c r="U7" i="1"/>
  <c r="T7" i="1"/>
  <c r="S7" i="1"/>
  <c r="V27" i="1" l="1"/>
  <c r="V97" i="1"/>
  <c r="V63" i="1"/>
  <c r="W7" i="1"/>
  <c r="W39" i="1"/>
  <c r="W76" i="1"/>
  <c r="X76" i="1" s="1"/>
  <c r="X97" i="1" s="1"/>
  <c r="M97" i="1" s="1"/>
  <c r="W97" i="1" l="1"/>
  <c r="W27" i="1"/>
  <c r="X7" i="1"/>
  <c r="X27" i="1" s="1"/>
  <c r="M27" i="1" s="1"/>
  <c r="W63" i="1"/>
  <c r="X39" i="1"/>
  <c r="X63" i="1" s="1"/>
  <c r="M63" i="1" s="1"/>
  <c r="U365" i="1" l="1"/>
</calcChain>
</file>

<file path=xl/sharedStrings.xml><?xml version="1.0" encoding="utf-8"?>
<sst xmlns="http://schemas.openxmlformats.org/spreadsheetml/2006/main" count="4283" uniqueCount="644">
  <si>
    <t>Nucleo</t>
  </si>
  <si>
    <t>Fecha Programación</t>
  </si>
  <si>
    <t>Descripcion</t>
  </si>
  <si>
    <t>Estado</t>
  </si>
  <si>
    <t>Municipio</t>
  </si>
  <si>
    <t>Granja</t>
  </si>
  <si>
    <t>Piezas</t>
  </si>
  <si>
    <t>Kilos netos</t>
  </si>
  <si>
    <t>Kms</t>
  </si>
  <si>
    <t>Importe Kilometros</t>
  </si>
  <si>
    <t>Remision</t>
  </si>
  <si>
    <t>Cap. Unidad</t>
  </si>
  <si>
    <t>PEDIDO SAP</t>
  </si>
  <si>
    <t>Solicitud de Servicio</t>
  </si>
  <si>
    <t>ECO</t>
  </si>
  <si>
    <t>Placas</t>
  </si>
  <si>
    <t>Chofer</t>
  </si>
  <si>
    <t>F A C T U R A</t>
  </si>
  <si>
    <t>GUARDIA TEOG</t>
  </si>
  <si>
    <t>FACTURA</t>
  </si>
  <si>
    <t>Facturacion  TEOGABSA -viajes cancelados</t>
  </si>
  <si>
    <t>Viaje cancelado</t>
  </si>
  <si>
    <t>Expendio Tecamac</t>
  </si>
  <si>
    <t>Irma Ancira Martinez</t>
  </si>
  <si>
    <t>MIGUEL SANCHEZ TREJO</t>
  </si>
  <si>
    <t>94AA4P</t>
  </si>
  <si>
    <t>50AH7W</t>
  </si>
  <si>
    <t>39AK7L</t>
  </si>
  <si>
    <t>31AJ9S</t>
  </si>
  <si>
    <t>44AB4T</t>
  </si>
  <si>
    <t>49AH7W</t>
  </si>
  <si>
    <t>54AB8P</t>
  </si>
  <si>
    <t>P52</t>
  </si>
  <si>
    <t>P37</t>
  </si>
  <si>
    <t>LP01</t>
  </si>
  <si>
    <t>P42</t>
  </si>
  <si>
    <t>LP03</t>
  </si>
  <si>
    <t>LP10</t>
  </si>
  <si>
    <t>LP31</t>
  </si>
  <si>
    <t>LP16</t>
  </si>
  <si>
    <t>LP15</t>
  </si>
  <si>
    <t>P41</t>
  </si>
  <si>
    <t>LP09</t>
  </si>
  <si>
    <t>89AL2C</t>
  </si>
  <si>
    <t>88AF9P</t>
  </si>
  <si>
    <t>Luis Fernando Trejo Aparicio</t>
  </si>
  <si>
    <t>Edwin Yair Arteaga Lara</t>
  </si>
  <si>
    <t>73AJ5C</t>
  </si>
  <si>
    <t>76AJ5C</t>
  </si>
  <si>
    <t>32AJ9S</t>
  </si>
  <si>
    <t>72AJ5C</t>
  </si>
  <si>
    <t>P38</t>
  </si>
  <si>
    <t>LP29</t>
  </si>
  <si>
    <t>P47</t>
  </si>
  <si>
    <t>P50</t>
  </si>
  <si>
    <t>LP30</t>
  </si>
  <si>
    <t>P49</t>
  </si>
  <si>
    <t>87AF9P</t>
  </si>
  <si>
    <t>Ignacio Duran Castro</t>
  </si>
  <si>
    <t>LP05</t>
  </si>
  <si>
    <t>Miguel Angel Hernandez Medina</t>
  </si>
  <si>
    <t>P53</t>
  </si>
  <si>
    <t>P45</t>
  </si>
  <si>
    <t>P43</t>
  </si>
  <si>
    <t>75AJ5C</t>
  </si>
  <si>
    <t>78AJ5C</t>
  </si>
  <si>
    <t>Jaime Gomez Garcia</t>
  </si>
  <si>
    <t>77AJ5C</t>
  </si>
  <si>
    <t>P44</t>
  </si>
  <si>
    <t>90AL2C</t>
  </si>
  <si>
    <t>Facturacion de Estadias  TEOGABSA -Marzo 2021</t>
  </si>
  <si>
    <t>Eco</t>
  </si>
  <si>
    <t>52AL9T</t>
  </si>
  <si>
    <t>16AR6T</t>
  </si>
  <si>
    <t>51AN9E</t>
  </si>
  <si>
    <t>93AA4P</t>
  </si>
  <si>
    <t>EXPENDIO COLMENA</t>
  </si>
  <si>
    <t>EXPENDIO ZACATEPEC</t>
  </si>
  <si>
    <t>10.03.2021</t>
  </si>
  <si>
    <t>11.03.2021</t>
  </si>
  <si>
    <t>12.03.2021</t>
  </si>
  <si>
    <t>Facturacion de km adicionales  Marzo2021</t>
  </si>
  <si>
    <t>KM ADICIONAL</t>
  </si>
  <si>
    <t>EXPENDIO TOLUCA</t>
  </si>
  <si>
    <t>DISTRIBUIDORA AVICOLA CANTO ALEGRE</t>
  </si>
  <si>
    <t>Facturacion de Flete Pollo Vivo 18 Marzo 2021</t>
  </si>
  <si>
    <t>EXPENDIO LOS REYES</t>
  </si>
  <si>
    <t>Descripción</t>
  </si>
  <si>
    <t>PTOS00118</t>
  </si>
  <si>
    <t>LOURDES SOLORZANO QUIROZ</t>
  </si>
  <si>
    <t>TEOG</t>
  </si>
  <si>
    <t>Compra Venta de Pollo Sadi SA de CV</t>
  </si>
  <si>
    <t>Procesadora de Aves Leon S.A.</t>
  </si>
  <si>
    <t>DISTRIBUIDORA DE POLLOS Rancho</t>
  </si>
  <si>
    <t>01TX3U</t>
  </si>
  <si>
    <t>Diaz Joel</t>
  </si>
  <si>
    <t>P48</t>
  </si>
  <si>
    <t>79AJ5C</t>
  </si>
  <si>
    <t>EXPENDIO ACTOPAN</t>
  </si>
  <si>
    <t>Estadia 30.04.2021 Rem 44744 44AB4T LP16</t>
  </si>
  <si>
    <t>LP14</t>
  </si>
  <si>
    <t>Felipe Villanueva Hernandez</t>
  </si>
  <si>
    <t>30AH1N</t>
  </si>
  <si>
    <t>Facturacion de Estadias  TEOGABSA -Junio 2021</t>
  </si>
  <si>
    <t>PEDRO CORTEZ ROJAS</t>
  </si>
  <si>
    <t>NOE PEDRAZA VAZQUEZ</t>
  </si>
  <si>
    <t>Estadia 15.06.2021 Rem 47334 50AH7W P42</t>
  </si>
  <si>
    <t>Estadia 18.06.2021 Rem 52326 30AH1N LP14</t>
  </si>
  <si>
    <t>CECILIO OLGUIN RIVERA</t>
  </si>
  <si>
    <t>Estadia 20.06.2021 Rem 51961 31AJ9S LP31</t>
  </si>
  <si>
    <t>Estadia 23.06.02021 Rem 56903 93AA4P LP05</t>
  </si>
  <si>
    <t>Estadia 24.06.2021 Rem 56937 79AJ5C P48</t>
  </si>
  <si>
    <t>Estadia 25.06.2021 Rem 39665 75AJ5C P45</t>
  </si>
  <si>
    <t>16186574/Jose Edmundo Ramirez Coronel</t>
  </si>
  <si>
    <t>16186574/Irma Ancira Martinez</t>
  </si>
  <si>
    <t>16186574/Felipe Villanueva Hernandez</t>
  </si>
  <si>
    <t>16186574/DANIEL OROPEZA PEREZ</t>
  </si>
  <si>
    <t>16186574/EXPENDIO TOLUCA</t>
  </si>
  <si>
    <t>16186574/GRUPO AVICOLA GONZALEZ DURAN</t>
  </si>
  <si>
    <t>16186574/Maria Guadalupe Rangel Cervantes</t>
  </si>
  <si>
    <t>16186574/LOURDES SOLORZANO QUIROZ</t>
  </si>
  <si>
    <t>16186574/Daniel Moises Ruiz Carnalla</t>
  </si>
  <si>
    <t>16186574/Jessica Libeth Martinez Romero</t>
  </si>
  <si>
    <t>16186574/DURAN GARCIA ALEJANDRINA</t>
  </si>
  <si>
    <t>16186574/Victor Hugo Hernandez Martinez</t>
  </si>
  <si>
    <t>16186574/Medina Barrera Juan</t>
  </si>
  <si>
    <t>16186574/Avicultor San Antonio, SA de CV</t>
  </si>
  <si>
    <t>16186574/Leobardo Oropeza Lopez</t>
  </si>
  <si>
    <t>16186574/EXPENDIO LOS REYES</t>
  </si>
  <si>
    <t>16186574/BEATRIZ ELENA RODRIGUEZ SOLIS</t>
  </si>
  <si>
    <t>16186574/Edwin Yair Arteaga Lara</t>
  </si>
  <si>
    <t>16186574/FRANCISCO JAVIER LAGUNA SORIANO</t>
  </si>
  <si>
    <t>16186574/Diaz Joel</t>
  </si>
  <si>
    <t>Esdras Cisneros Tapia</t>
  </si>
  <si>
    <t>Maria Elena Mendoza Lopez</t>
  </si>
  <si>
    <t>Solis Cano Marco Antonio</t>
  </si>
  <si>
    <t>P51</t>
  </si>
  <si>
    <t>LP07</t>
  </si>
  <si>
    <t>89AA4P</t>
  </si>
  <si>
    <t>EDUARDO FUENTES MARIN</t>
  </si>
  <si>
    <t>ENRIQUE PRIEGO CRUZ</t>
  </si>
  <si>
    <t>Estadia 17.06.2021 Rem 52435 50AH7W P42</t>
  </si>
  <si>
    <t>Estadia 01.08.2021 Rem 59870 89AA4P LP07</t>
  </si>
  <si>
    <t>Estadia 01.08.2021 Rem 59879 54AB8P LP09</t>
  </si>
  <si>
    <t>Estadia 01.08.2021 Rem 59887 32AJ9S LP30</t>
  </si>
  <si>
    <t>Estadia 01.08.2021 Rem 59896 52AL9T LP29</t>
  </si>
  <si>
    <t>Estadia 01.08.2021 Rem 59900 78AJ5C P43</t>
  </si>
  <si>
    <t>Estadia 01.08.2021 Rem 59955 79AJ5C P48</t>
  </si>
  <si>
    <t>Estadia 01.08.2021 Rem 59956 72AJ5C P49</t>
  </si>
  <si>
    <t>Estadia 01.08.2021 Rem 59957 77AJ5C P44</t>
  </si>
  <si>
    <t>Estadia 01.08.2021 Rem 59959 30AH1N LP14</t>
  </si>
  <si>
    <t>Estadia 01.08.2021 Rem 59965 39AK7L LP10</t>
  </si>
  <si>
    <t>Estadia 02.08.2021 Rem 42386 16AR6T LP03</t>
  </si>
  <si>
    <t>Estadia 02.08.2021 Rem 42401 51AN9E LP15</t>
  </si>
  <si>
    <t>Estadia 02.08.2021 Rem 42404 32AJ9S LP30</t>
  </si>
  <si>
    <t>Estadia 02.08.2021 Rem 42407 39AK7L LP10</t>
  </si>
  <si>
    <t>Estadia 02.08.2021 Rem 42413 73AJ5C P47</t>
  </si>
  <si>
    <t>Estadia 02.08.2021 Rem 59971 44AB4T LP16</t>
  </si>
  <si>
    <t>Estadia 02.08.2021 Rem 59974 52AL9T LP29</t>
  </si>
  <si>
    <t>Estadia 02.08.2021 Rem 59978 94AA4P LP01</t>
  </si>
  <si>
    <t>Estadia 02.08.2021 Rem 59982 93AA4P LP05</t>
  </si>
  <si>
    <t>Estadia 02.08.2021 Rem 59988 78AJ5C P43</t>
  </si>
  <si>
    <t>Estadia 03.08.2021 Rem 42416 01TX3U P37</t>
  </si>
  <si>
    <t>Estadia 03.08.2021 Rem 42422 49AH7W P41</t>
  </si>
  <si>
    <t>Estadia 03.08.2021 Rem 42431 72AJ5C P49</t>
  </si>
  <si>
    <t>Estadia 03.08.2021 Rem 42443 44AB4T LP16</t>
  </si>
  <si>
    <t>Estadia 03.08.2021 Rem 45551 94AA4P LP01</t>
  </si>
  <si>
    <t>Estadia 04.08.2021 Rem 45556 76AJ5C P50</t>
  </si>
  <si>
    <t>Estadia 04.08.2021 Rem 45564 52AL9T LP26</t>
  </si>
  <si>
    <t>Estadia 04.08.2021 Rem 45567 89AA4P LP07</t>
  </si>
  <si>
    <t>Estadia 04.08.2021 Rem 45581 79AJ5C P48</t>
  </si>
  <si>
    <t>Estadia 04.08.2021 Rem 45583 16AR6T LP03</t>
  </si>
  <si>
    <t>Estadia 04.08.2021 Rem 45587 75AJ5C P45</t>
  </si>
  <si>
    <t>Estadia 05.08.2021 Rem 45599 50AH7W P42</t>
  </si>
  <si>
    <t>Estadia 05.08.2021 Rem 45608 02UE7M P51</t>
  </si>
  <si>
    <t>Estadia 05.08.2021 Rem 45617 39AK7L LP10</t>
  </si>
  <si>
    <t>Estadia 05.08.2021 Rem 45625 51AN9E LP15</t>
  </si>
  <si>
    <t>Estadia 06.08.2021 Rem 45634 49AH7W P41</t>
  </si>
  <si>
    <t>Estadia 06.08.2021 Rem 45637 78AJ5C P43</t>
  </si>
  <si>
    <t>Estadia 07.08.2021 Rem 55910 89AA4P LP07</t>
  </si>
  <si>
    <t>Estadia 07.08.2021 Rem 55915 72AJ5C P49</t>
  </si>
  <si>
    <t>Estadia 07.08.2021 Rem 55920 94AA4P LP01</t>
  </si>
  <si>
    <t>LP26</t>
  </si>
  <si>
    <t>02UE7M</t>
  </si>
  <si>
    <t>ESTADIAS DEL 01 AL 07 DE AGOSTO 2021</t>
  </si>
  <si>
    <t>Hidalgo</t>
  </si>
  <si>
    <t>64AB1R</t>
  </si>
  <si>
    <t>140 - 140</t>
  </si>
  <si>
    <t>LP11</t>
  </si>
  <si>
    <t>Adrian Raya Martinez</t>
  </si>
  <si>
    <t xml:space="preserve">Jorge Hernandez Flores </t>
  </si>
  <si>
    <t>Bernardo Blanco Garcia</t>
  </si>
  <si>
    <t>252 - 213</t>
  </si>
  <si>
    <t>77AB8P</t>
  </si>
  <si>
    <t>04.09.2021</t>
  </si>
  <si>
    <t>LP08</t>
  </si>
  <si>
    <t>Marcos Velazquez Olivares</t>
  </si>
  <si>
    <t>06.09.2021</t>
  </si>
  <si>
    <t>252 - 175</t>
  </si>
  <si>
    <t>252 - 225</t>
  </si>
  <si>
    <t>252 - 222</t>
  </si>
  <si>
    <t>FLETES POR MOVILIZACION DE POLLO</t>
  </si>
  <si>
    <t>Facturacion de Flete Pollo Vivo  Septiembre 2021</t>
  </si>
  <si>
    <t>MOVILIZACION DE POLLO GRANJA PRETIL A GRANJA SANTO DOMINGO</t>
  </si>
  <si>
    <t>N/A</t>
  </si>
  <si>
    <t>07.09.2021</t>
  </si>
  <si>
    <t>08.09.2021</t>
  </si>
  <si>
    <t>252 - 252</t>
  </si>
  <si>
    <t xml:space="preserve">Facturacion de Flete Pollo Vivo 01 Diciembre 2021 </t>
  </si>
  <si>
    <t>30.11.2021</t>
  </si>
  <si>
    <t>Veracruz AP</t>
  </si>
  <si>
    <t>Medina Romero Roberto Carlos</t>
  </si>
  <si>
    <t>Estado de Mexico</t>
  </si>
  <si>
    <t>Santiago Tianguistenco</t>
  </si>
  <si>
    <t>Expendio Toluca</t>
  </si>
  <si>
    <t>Xonacatlan</t>
  </si>
  <si>
    <t>Edgar Enoch Vazquez Rugerio</t>
  </si>
  <si>
    <t>Toluca</t>
  </si>
  <si>
    <t>Oscar Carbajal Solorzano</t>
  </si>
  <si>
    <t>Michoacan</t>
  </si>
  <si>
    <t>Zitacuaro</t>
  </si>
  <si>
    <t>Distribuidora Avicola Canto Alegre</t>
  </si>
  <si>
    <t>Chimalhuacan</t>
  </si>
  <si>
    <t>Expendio Colmena</t>
  </si>
  <si>
    <t>Nicolas Romero</t>
  </si>
  <si>
    <t>Ecatepec</t>
  </si>
  <si>
    <t>Humberto Najera Castro</t>
  </si>
  <si>
    <t>Molango</t>
  </si>
  <si>
    <t>Felipe de Jesus Javier Martinez Can</t>
  </si>
  <si>
    <t>Coyotepec</t>
  </si>
  <si>
    <t>Jose Antonio Esquivel Ovando</t>
  </si>
  <si>
    <t>Francisco Javier Laguna Soriano</t>
  </si>
  <si>
    <t>Zumpango</t>
  </si>
  <si>
    <t>Rastro Los Reyes</t>
  </si>
  <si>
    <t>Los Reyes La Paz</t>
  </si>
  <si>
    <t>Expendio Actopan</t>
  </si>
  <si>
    <t>Actopan</t>
  </si>
  <si>
    <t>Expendio Tulancingo</t>
  </si>
  <si>
    <t>Tulancingo</t>
  </si>
  <si>
    <t>Rastro Atizapan</t>
  </si>
  <si>
    <t>Atizapan de Zaragoza</t>
  </si>
  <si>
    <t>Tezontepec</t>
  </si>
  <si>
    <t>Huitzila</t>
  </si>
  <si>
    <t>NS Modulo I</t>
  </si>
  <si>
    <t>22AB6S</t>
  </si>
  <si>
    <t>288 - 279</t>
  </si>
  <si>
    <t>360 - 351</t>
  </si>
  <si>
    <t>252 - 250</t>
  </si>
  <si>
    <t>288 - 278</t>
  </si>
  <si>
    <t>252 - 130</t>
  </si>
  <si>
    <t>252 - 125</t>
  </si>
  <si>
    <t>252 - 140</t>
  </si>
  <si>
    <t>288 - 220</t>
  </si>
  <si>
    <t>360 - 360</t>
  </si>
  <si>
    <t>252 - 207</t>
  </si>
  <si>
    <t>252 - 240</t>
  </si>
  <si>
    <t>600 - 595</t>
  </si>
  <si>
    <t>600 - 600</t>
  </si>
  <si>
    <t>LP06</t>
  </si>
  <si>
    <t>LP12</t>
  </si>
  <si>
    <t>P54</t>
  </si>
  <si>
    <t>10AB6S</t>
  </si>
  <si>
    <t xml:space="preserve">52AL9T </t>
  </si>
  <si>
    <t xml:space="preserve"> 90AA4P</t>
  </si>
  <si>
    <t>97AE5X</t>
  </si>
  <si>
    <t>92AL2C</t>
  </si>
  <si>
    <t>91AL2C</t>
  </si>
  <si>
    <t>Hanfernee Jiménez Casimiro</t>
  </si>
  <si>
    <t>Jesus Martinez Modesto</t>
  </si>
  <si>
    <t>Román Sosa Diaz</t>
  </si>
  <si>
    <t>Oscar Nochebuena Ortiz</t>
  </si>
  <si>
    <t>Rogelio Romero Gonzalez</t>
  </si>
  <si>
    <t>Sergio Mendoza Juarez</t>
  </si>
  <si>
    <t>Jesus Zuñiga Chavez</t>
  </si>
  <si>
    <t>Alejandro Avilés Quezada</t>
  </si>
  <si>
    <t>Victor Jorge Mendoza Velez</t>
  </si>
  <si>
    <t>Miguel Angel Hernandez Reinoso</t>
  </si>
  <si>
    <t>Juan Medina Sanchez</t>
  </si>
  <si>
    <t>Homero Martinez Hernandez</t>
  </si>
  <si>
    <t>Miguel Alejandro Vazquez Martinez</t>
  </si>
  <si>
    <t>Jose Alfonso Hernandez Moreno</t>
  </si>
  <si>
    <t>Jose Alfonso Alvarez Arredondo</t>
  </si>
  <si>
    <t xml:space="preserve">Facturacion de Flete Pollo Vivo 02 Diciembre 2021 </t>
  </si>
  <si>
    <t>01.12.2021</t>
  </si>
  <si>
    <t>Tellez</t>
  </si>
  <si>
    <t>Claudio Patiño Candia</t>
  </si>
  <si>
    <t>Ocuilan</t>
  </si>
  <si>
    <t>Jose Luis Ortega Ayala</t>
  </si>
  <si>
    <t>Morelos</t>
  </si>
  <si>
    <t>Cuautla</t>
  </si>
  <si>
    <t>Lazaro Villanueva Martinez</t>
  </si>
  <si>
    <t>Ozumba</t>
  </si>
  <si>
    <t>Eduardo Fuentes Marin</t>
  </si>
  <si>
    <t>Lourdes Solorzano Quiroz</t>
  </si>
  <si>
    <t>Valle de Bravo</t>
  </si>
  <si>
    <t>Alejandro Alcantara Vara</t>
  </si>
  <si>
    <t>Tecamac</t>
  </si>
  <si>
    <t>Osoyla Ovando Leviathan</t>
  </si>
  <si>
    <t>Temoaya</t>
  </si>
  <si>
    <t>Eduardo Guadarrama Mendoza</t>
  </si>
  <si>
    <t>Tenango del Valle</t>
  </si>
  <si>
    <t>Alberto Carmelo Millan Beltran</t>
  </si>
  <si>
    <t>Tonatico</t>
  </si>
  <si>
    <t>Jesus Ernesto Chavez Rogel</t>
  </si>
  <si>
    <t>Tenancingo</t>
  </si>
  <si>
    <t>GRUPO AVICOLA GONZALEZ DURAN</t>
  </si>
  <si>
    <t>Cuautepec</t>
  </si>
  <si>
    <t>Buenavista 6</t>
  </si>
  <si>
    <t>140 - 122</t>
  </si>
  <si>
    <t>288 - 288</t>
  </si>
  <si>
    <t>252 - 131</t>
  </si>
  <si>
    <t>320 - 304</t>
  </si>
  <si>
    <t>252 - 157</t>
  </si>
  <si>
    <t>252 - 117</t>
  </si>
  <si>
    <t>140 - 117</t>
  </si>
  <si>
    <t>320 - 242</t>
  </si>
  <si>
    <t>252 - 188</t>
  </si>
  <si>
    <t>288 - 243</t>
  </si>
  <si>
    <t>252 - 90</t>
  </si>
  <si>
    <t>288 - 240</t>
  </si>
  <si>
    <t>360 - 288</t>
  </si>
  <si>
    <t>360 - 252</t>
  </si>
  <si>
    <t>252 - 237</t>
  </si>
  <si>
    <t>600 - 598</t>
  </si>
  <si>
    <t>LP04</t>
  </si>
  <si>
    <t xml:space="preserve"> 91AA4P</t>
  </si>
  <si>
    <t xml:space="preserve">Rafael Garcia Rivero </t>
  </si>
  <si>
    <t>Roberto Hernández Álvarez</t>
  </si>
  <si>
    <t>Arturo Maya Dominguez</t>
  </si>
  <si>
    <t>Jose Rosario Martinez Ramirez</t>
  </si>
  <si>
    <t>Marco Antonio Galicia Ramirez</t>
  </si>
  <si>
    <t>Juan Antonio Medina Sánchez</t>
  </si>
  <si>
    <t>Fredy Gerardo Gonzalez Peñate</t>
  </si>
  <si>
    <t xml:space="preserve">Victor Eduardo del Moral Martinez </t>
  </si>
  <si>
    <t>Cesar Ulises Alvarado Martinez</t>
  </si>
  <si>
    <t xml:space="preserve">Facturacion de Flete Pollo Vivo 03 Diciembre 2021 </t>
  </si>
  <si>
    <t>02.12.2021</t>
  </si>
  <si>
    <t>Manuel Luna Arrieta</t>
  </si>
  <si>
    <t>Amecameca</t>
  </si>
  <si>
    <t>Zacualtipan</t>
  </si>
  <si>
    <t>Medina Barrera Juan</t>
  </si>
  <si>
    <t>Juan Paderco Deyta</t>
  </si>
  <si>
    <t>Sedano Verona Sagrario de Jesus</t>
  </si>
  <si>
    <t>Buenavista 4</t>
  </si>
  <si>
    <t>Buenavista 5-Buenavista 6</t>
  </si>
  <si>
    <t>Buenavista 5</t>
  </si>
  <si>
    <t>Buenavista 6-Buenavista 4</t>
  </si>
  <si>
    <t>Buenavista 6-Buenavista 5</t>
  </si>
  <si>
    <t>NS Modulo III</t>
  </si>
  <si>
    <t>252 - 216</t>
  </si>
  <si>
    <t>288 - 237</t>
  </si>
  <si>
    <t>252 - 185</t>
  </si>
  <si>
    <t>360 - 352</t>
  </si>
  <si>
    <t>252 - 162</t>
  </si>
  <si>
    <t>252 - 200</t>
  </si>
  <si>
    <t>320 - 342</t>
  </si>
  <si>
    <t>320 - 267</t>
  </si>
  <si>
    <t>140 - 86</t>
  </si>
  <si>
    <t>360 - 227</t>
  </si>
  <si>
    <t>140 - 114</t>
  </si>
  <si>
    <t>252 - 220</t>
  </si>
  <si>
    <t>252 - 219</t>
  </si>
  <si>
    <t>288 - 226</t>
  </si>
  <si>
    <t>320 - 288</t>
  </si>
  <si>
    <t>600 - 599</t>
  </si>
  <si>
    <t>600 - 588</t>
  </si>
  <si>
    <t>600 - 592</t>
  </si>
  <si>
    <t>Ruben Maturano Galicia</t>
  </si>
  <si>
    <t>Roberto  Hernandez Lopez</t>
  </si>
  <si>
    <t>Alvaro Jeronimo Badal</t>
  </si>
  <si>
    <t>Alvaro Onofre Moreno</t>
  </si>
  <si>
    <t>Ulises Vite Mejia</t>
  </si>
  <si>
    <t>Jose Luis Monzalvo Alvarez</t>
  </si>
  <si>
    <t>José Miguel Resendiz Juarez</t>
  </si>
  <si>
    <t xml:space="preserve">Facturacion de Flete Pollo Vivo 04 Diciembre 2021 </t>
  </si>
  <si>
    <t>03.12.2021</t>
  </si>
  <si>
    <t xml:space="preserve">Facturacion de Flete Pollo Vivo 05 Diciembre 2021 </t>
  </si>
  <si>
    <t>Francisco Rey Ibarra Gonzalez</t>
  </si>
  <si>
    <t>Puebla</t>
  </si>
  <si>
    <t>Zacatlan</t>
  </si>
  <si>
    <t>Expendio de Pollo Vivo Puente Rojo</t>
  </si>
  <si>
    <t>Chalco</t>
  </si>
  <si>
    <t>Buenavista 5-Buenavista 3-Buenavista 4</t>
  </si>
  <si>
    <t>Buenavista 3</t>
  </si>
  <si>
    <t>252 - 202</t>
  </si>
  <si>
    <t>252 - 197</t>
  </si>
  <si>
    <t>252 - 178</t>
  </si>
  <si>
    <t>140 - 106</t>
  </si>
  <si>
    <t>288 - 177</t>
  </si>
  <si>
    <t>360 - 343</t>
  </si>
  <si>
    <t>252 - 243</t>
  </si>
  <si>
    <t>140 - 104</t>
  </si>
  <si>
    <t>252 - 210</t>
  </si>
  <si>
    <t xml:space="preserve"> 93AA4P</t>
  </si>
  <si>
    <t>Marco Antonio Perez Hernandez</t>
  </si>
  <si>
    <t>Eleazar Valdez Lopez</t>
  </si>
  <si>
    <t>Juan Rios Cruz</t>
  </si>
  <si>
    <t>Roberto Hernandez alvarez</t>
  </si>
  <si>
    <t>04.12.2021</t>
  </si>
  <si>
    <t>Aurelio Bartolo Alvarez</t>
  </si>
  <si>
    <t>Jesus Florencio Espinoza</t>
  </si>
  <si>
    <t>Guillermo Lazcano Perez</t>
  </si>
  <si>
    <t>Texcoco</t>
  </si>
  <si>
    <t>Buenavista 2</t>
  </si>
  <si>
    <t>Buenavista 3-Buenavista 2</t>
  </si>
  <si>
    <t>Buenavista 4-Buenavista 3</t>
  </si>
  <si>
    <t>CANCELADO</t>
  </si>
  <si>
    <t>252 - 235</t>
  </si>
  <si>
    <t>252 - 120</t>
  </si>
  <si>
    <t>288 - 219</t>
  </si>
  <si>
    <t>288 - 252</t>
  </si>
  <si>
    <t>320 - 277</t>
  </si>
  <si>
    <t>320 - 258</t>
  </si>
  <si>
    <t>140 - 126</t>
  </si>
  <si>
    <t>252 - 103</t>
  </si>
  <si>
    <t>252 - 244</t>
  </si>
  <si>
    <t>252 - 151</t>
  </si>
  <si>
    <t>140 - 119</t>
  </si>
  <si>
    <t>252 - 170</t>
  </si>
  <si>
    <t>320 - 252</t>
  </si>
  <si>
    <t>252 - 0</t>
  </si>
  <si>
    <t>Roberto Hernandez Alvarez</t>
  </si>
  <si>
    <t xml:space="preserve">Facturacion de Flete Pollo Vivo 06 Diciembre 2021 </t>
  </si>
  <si>
    <t>Guadalupe</t>
  </si>
  <si>
    <t>05.12.2021</t>
  </si>
  <si>
    <t>Kosher Mexico Internacional</t>
  </si>
  <si>
    <t>ZAPOTLAN DE JUAREZ</t>
  </si>
  <si>
    <t>Buenos Aires</t>
  </si>
  <si>
    <t>Buenavista 2-Buenavista 3</t>
  </si>
  <si>
    <t>Buenavista 1</t>
  </si>
  <si>
    <t>Buenavista 1-Buenavista 4</t>
  </si>
  <si>
    <t>Buenavista 2-Buenavista 5</t>
  </si>
  <si>
    <t>140 - 0</t>
  </si>
  <si>
    <t>288 - 230</t>
  </si>
  <si>
    <t>252 - 55</t>
  </si>
  <si>
    <t>360 - 241</t>
  </si>
  <si>
    <t>252 - 232</t>
  </si>
  <si>
    <t>252 - 164</t>
  </si>
  <si>
    <t>320 - 280</t>
  </si>
  <si>
    <t>288 - 275</t>
  </si>
  <si>
    <t>Jose Miguel Resendiz Juarez</t>
  </si>
  <si>
    <t>Jose Alberto Vega Blancas</t>
  </si>
  <si>
    <t>Martin Ramos Palma</t>
  </si>
  <si>
    <t>Hector Daniel Barranco Ramirez</t>
  </si>
  <si>
    <t xml:space="preserve">Facturacion de Flete Pollo Vivo 7 Diciembre 2021 </t>
  </si>
  <si>
    <t>06.12.2021</t>
  </si>
  <si>
    <t>Polotitlan AP</t>
  </si>
  <si>
    <t>Distribuidora de Pollos Rancho</t>
  </si>
  <si>
    <t>Expendio Zacatepec</t>
  </si>
  <si>
    <t>Oriental</t>
  </si>
  <si>
    <t>Jose Edmundo Ramirez Coronel</t>
  </si>
  <si>
    <t>Axapusco</t>
  </si>
  <si>
    <t>Expendio Los Reyes</t>
  </si>
  <si>
    <t>Union 20 de Noviembre</t>
  </si>
  <si>
    <t>600 - 590</t>
  </si>
  <si>
    <t>140 - 96</t>
  </si>
  <si>
    <t>288 - 259</t>
  </si>
  <si>
    <t>252 - 104</t>
  </si>
  <si>
    <t>252 - 155</t>
  </si>
  <si>
    <t>252 - 221</t>
  </si>
  <si>
    <t>600 - 584</t>
  </si>
  <si>
    <t>600 - 597</t>
  </si>
  <si>
    <t>Cesar Coronado Castillo</t>
  </si>
  <si>
    <t>Diego Sanchez Davila</t>
  </si>
  <si>
    <t xml:space="preserve">Facturacion de Flete Pollo Vivo 8 Diciembre 2021 </t>
  </si>
  <si>
    <t>07.12.2021</t>
  </si>
  <si>
    <t>Willebaldo Hernandez Marquez</t>
  </si>
  <si>
    <t>Laguna</t>
  </si>
  <si>
    <t>Buenavista 1-Buenavista 2</t>
  </si>
  <si>
    <t>360 - 348</t>
  </si>
  <si>
    <t>288 - 280</t>
  </si>
  <si>
    <t>140 - 107</t>
  </si>
  <si>
    <t>252 - 208</t>
  </si>
  <si>
    <t>320 - 297</t>
  </si>
  <si>
    <t>252 - 115</t>
  </si>
  <si>
    <t>252 - 211</t>
  </si>
  <si>
    <t>252 - 118</t>
  </si>
  <si>
    <t>288 - 270</t>
  </si>
  <si>
    <t>252 - 1012</t>
  </si>
  <si>
    <t>360 - 258</t>
  </si>
  <si>
    <t>600 - 589</t>
  </si>
  <si>
    <t>José Miguel Reséndiz Juárez</t>
  </si>
  <si>
    <t xml:space="preserve">Facturacion de Flete Pollo Vivo 9  Diciembre 2021 </t>
  </si>
  <si>
    <t>08.12.2021</t>
  </si>
  <si>
    <t>Izucar</t>
  </si>
  <si>
    <t>Erick Arturo Gallosso Hernandez</t>
  </si>
  <si>
    <t>Helga Medina Contreras</t>
  </si>
  <si>
    <t>Distrito Federal</t>
  </si>
  <si>
    <t>Iztapalapa</t>
  </si>
  <si>
    <t>Jose De Jesus Muñiz Escorcia</t>
  </si>
  <si>
    <t>Leobardo Oropeza Lopez</t>
  </si>
  <si>
    <t>Faena</t>
  </si>
  <si>
    <t>360 - 181</t>
  </si>
  <si>
    <t>252 - 97</t>
  </si>
  <si>
    <t>252 - 212</t>
  </si>
  <si>
    <t>252 - 229</t>
  </si>
  <si>
    <t>600 - 565</t>
  </si>
  <si>
    <t>Facturacion de Guardias  TEOGABSA - Diciembre 2021</t>
  </si>
  <si>
    <t>Guardia del dia 26.11.2021-LP03-16AR6T</t>
  </si>
  <si>
    <t>Guardia del dia 26.11.2021-LP12-22AB6S</t>
  </si>
  <si>
    <t>Guardia del dia 26.11.2021-LP14-30AH1N</t>
  </si>
  <si>
    <t>Guardia del dia 26.11.2021-LP16-44AB4T</t>
  </si>
  <si>
    <t>Guardia del dia 26.11.2021-LP29-52AL9T</t>
  </si>
  <si>
    <t>Guardia del dia 27.11.2021-LP01-94AA4P</t>
  </si>
  <si>
    <t>Guardia del dia 27.11.2021-LP30-32AJ9S</t>
  </si>
  <si>
    <t>Guardia del dia 27.11.2021-P41-49AH7W</t>
  </si>
  <si>
    <t>Guardia del dia 27.11.2021-P44-77AJ5C</t>
  </si>
  <si>
    <t>Guardia del dia 27.11.2021-P45-75AJ5C</t>
  </si>
  <si>
    <t>Guardia del dia 27.11.2021-P50-76AJ5C</t>
  </si>
  <si>
    <t>Guardia del dia 28.11.2021-LP11-64AB1R</t>
  </si>
  <si>
    <t>Guardia del dia 28.11.2021-LP14-30AH1N</t>
  </si>
  <si>
    <t>Guardia del dia 28.11.2021-LP31-31AJ9S</t>
  </si>
  <si>
    <t>Guardia del dia 28.11.2021-P43-78AJ5C</t>
  </si>
  <si>
    <t>Guardia del dia 28.11.2021-P49-72AJ5C</t>
  </si>
  <si>
    <t>Guardia del dia 28.11.2021-P54-98UE6M</t>
  </si>
  <si>
    <t>Guardia del dia 29.11.2021-LP12-22AB6S</t>
  </si>
  <si>
    <t>Guardia del dia 29.11.2021-LP14-30AH1N</t>
  </si>
  <si>
    <t>Guardia del dia 29.11.2021-LP29-52AL9T</t>
  </si>
  <si>
    <t>Guardia del dia 30.11.2021-LP04-91AA4P</t>
  </si>
  <si>
    <t>Guardia del dia 30.11.2021-P37-01TX3U</t>
  </si>
  <si>
    <t>Guardia del dia 30.11.2021-P38-99TX2U</t>
  </si>
  <si>
    <t>Guardia del dia 30.11.2021-P49-72AJ5C</t>
  </si>
  <si>
    <t>Guardia del dia 30.11.2021-P50-76AJ5C</t>
  </si>
  <si>
    <t>Guardia del dia 30.11.2021-P52-01UE7M</t>
  </si>
  <si>
    <t>Guardia del dia 01.12.2021-P47-73AJ5C</t>
  </si>
  <si>
    <t>Guardia del dia 01.12.2021-P51-02UE7M</t>
  </si>
  <si>
    <t>Guardia del dia 01.12.2021-P54-98UE6M</t>
  </si>
  <si>
    <t>Guardia del dia 02.12.2021-LP03-16AR6T</t>
  </si>
  <si>
    <t>Guardia del dia 02.12.2021-LP05-93AA4P</t>
  </si>
  <si>
    <t>Guardia del dia 02.12.2021-LP10-39AK7L</t>
  </si>
  <si>
    <t>Guardia del dia 03.12.2021-LP04-91AA4P</t>
  </si>
  <si>
    <t>Guardia del dia 03.12.2021-P41-49AH7W</t>
  </si>
  <si>
    <t>Guardia del dia 03.12.2021-P43-78AJ5C</t>
  </si>
  <si>
    <t>Guardia del dia 03.12.2021-P44-77AJ5C</t>
  </si>
  <si>
    <t>Guardia del dia 03.12.2021-P48-79AJ5C</t>
  </si>
  <si>
    <t>Guardia del dia 03.12.2021-P49-72AJ5C</t>
  </si>
  <si>
    <t>Guardia del dia 03.12.2021-P50-76AJ5C</t>
  </si>
  <si>
    <t>Guardia del dia 03.12.2021-P51-02UE7M</t>
  </si>
  <si>
    <t>Guardia del dia 04.12.2021-LP09-54AB8P</t>
  </si>
  <si>
    <t>Guardia del dia 04.12.2021-LP12-22AB6S</t>
  </si>
  <si>
    <t>Guardia del dia 04.12.2021-P41-49AH7W</t>
  </si>
  <si>
    <t>Guardia del dia 04.12.2021-P42-50AH7W</t>
  </si>
  <si>
    <t>Guardia del dia 04.12.2021-P45-75AJ5C</t>
  </si>
  <si>
    <t>Guardia del dia 05.12.2021-LP10-39AK7L</t>
  </si>
  <si>
    <t>Guardia del dia 05.12.2021-LP11-64AB1R</t>
  </si>
  <si>
    <t>Guardia del dia 05.12.2021-P41-49AH7W</t>
  </si>
  <si>
    <t>Guardia del dia 05.12.2021-P44-77AJ5C</t>
  </si>
  <si>
    <t>Guardia del dia 05.12.2021-P49-72AJ5C</t>
  </si>
  <si>
    <t>Guardia del dia 06.12.2021-LP12-22AB6S</t>
  </si>
  <si>
    <t>Guardia del dia 06.12.2021-P50-76AJ5C</t>
  </si>
  <si>
    <t>Guardia del dia 07.12.2021-P37-01TX3U</t>
  </si>
  <si>
    <t>Guardia del dia 07.12.2021-P38-99TX2U</t>
  </si>
  <si>
    <t>Guardia del dia 07.12.2021-P53-99UE6M</t>
  </si>
  <si>
    <t>Guardia del dia 07.12.2021-P54-98UE6M</t>
  </si>
  <si>
    <t>Guardia del dia 08.12.2021-P43-78AJ5C</t>
  </si>
  <si>
    <t>Guardia del dia 08.12.2021-P44-77AJ5C</t>
  </si>
  <si>
    <t>Guardia del dia 08.12.2021-P49-72AJ5C</t>
  </si>
  <si>
    <t>Guardia del dia 08.12.2021-P53-99UE6M</t>
  </si>
  <si>
    <t>GUARDIAS TEOGABSA DEL 26 DE NOV AL 08 DE DIC 2021</t>
  </si>
  <si>
    <t xml:space="preserve">Facturacion de Flete Pollo Vivo 10  Diciembre 2021 </t>
  </si>
  <si>
    <t>09.12.2021</t>
  </si>
  <si>
    <t>Alferez</t>
  </si>
  <si>
    <t>Alferez-Buenos Aires-Laguna</t>
  </si>
  <si>
    <t>360 - 338</t>
  </si>
  <si>
    <t>288 - 273</t>
  </si>
  <si>
    <t>360 - 275</t>
  </si>
  <si>
    <t>140 - 88</t>
  </si>
  <si>
    <t>252 - 193</t>
  </si>
  <si>
    <t>320 - 275</t>
  </si>
  <si>
    <t>252 - 248</t>
  </si>
  <si>
    <t>140 - 124</t>
  </si>
  <si>
    <t>Omar Apolinar Espin</t>
  </si>
  <si>
    <t>KM.adicional Willebaldo Hernandez Marquez</t>
  </si>
  <si>
    <t xml:space="preserve">Facturacion de Flete Pollo Vivo 11  Diciembre 2021 </t>
  </si>
  <si>
    <t>10.12.2021</t>
  </si>
  <si>
    <t>Daniel Oropeza Perez</t>
  </si>
  <si>
    <t>Daniel Moises Ruiz Carnalla</t>
  </si>
  <si>
    <t>Roxana Lara Lopez</t>
  </si>
  <si>
    <t>Guerrero</t>
  </si>
  <si>
    <t>Acapulco</t>
  </si>
  <si>
    <t>Martha</t>
  </si>
  <si>
    <t>600 - 82</t>
  </si>
  <si>
    <t>600 - 596</t>
  </si>
  <si>
    <t>252 - 137</t>
  </si>
  <si>
    <t>360 - 193</t>
  </si>
  <si>
    <t>252 - 156</t>
  </si>
  <si>
    <t>288 - 136</t>
  </si>
  <si>
    <t>360 - 221</t>
  </si>
  <si>
    <t>360 - 320</t>
  </si>
  <si>
    <t>252 - 198</t>
  </si>
  <si>
    <t>252 - 234</t>
  </si>
  <si>
    <t>320 - 320</t>
  </si>
  <si>
    <t>288 - 250</t>
  </si>
  <si>
    <t xml:space="preserve">Facturacion de Flete Pollo Vivo 12  Diciembre 2021 </t>
  </si>
  <si>
    <t>11.12.2021</t>
  </si>
  <si>
    <t>Duran Garcia Alejandrina</t>
  </si>
  <si>
    <t>Martha-Cruz</t>
  </si>
  <si>
    <t>Cruz</t>
  </si>
  <si>
    <t>Capote</t>
  </si>
  <si>
    <t>CANCELADA</t>
  </si>
  <si>
    <t>252 - 158</t>
  </si>
  <si>
    <t>252 - 167</t>
  </si>
  <si>
    <t>140 - 118</t>
  </si>
  <si>
    <t>252 - 190</t>
  </si>
  <si>
    <t>288 - 272</t>
  </si>
  <si>
    <t xml:space="preserve">Facturacion de Flete Pollo Vivo 13  Diciembre 2021 </t>
  </si>
  <si>
    <t>12.12.2021</t>
  </si>
  <si>
    <t>Cruz-Martha</t>
  </si>
  <si>
    <t>320 - 167</t>
  </si>
  <si>
    <t>252 - 224</t>
  </si>
  <si>
    <t>252 - 195</t>
  </si>
  <si>
    <t>288 - 239</t>
  </si>
  <si>
    <t>252 - 214</t>
  </si>
  <si>
    <t>140 - 125</t>
  </si>
  <si>
    <t>320 - 284</t>
  </si>
  <si>
    <t>288 - 0</t>
  </si>
  <si>
    <t xml:space="preserve">Facturacion de Flete Pollo Vivo 14  Diciembre 2021 </t>
  </si>
  <si>
    <t>13.12.2021</t>
  </si>
  <si>
    <t>Volcanes</t>
  </si>
  <si>
    <t>Aviut Ovando Leviathan</t>
  </si>
  <si>
    <t>Loma</t>
  </si>
  <si>
    <t>Cruz-Alferez</t>
  </si>
  <si>
    <t>Pirules</t>
  </si>
  <si>
    <t>Estrella</t>
  </si>
  <si>
    <t>600 - 594</t>
  </si>
  <si>
    <t>252 - 217</t>
  </si>
  <si>
    <t>600 - 548</t>
  </si>
  <si>
    <t>320 - 262</t>
  </si>
  <si>
    <t>288 - 210</t>
  </si>
  <si>
    <t>360 - 215</t>
  </si>
  <si>
    <t>SNR</t>
  </si>
  <si>
    <t>SE REDIRECCIONA DE RASTRO REYES PARA BASCULAS</t>
  </si>
  <si>
    <t>Polotitlan</t>
  </si>
  <si>
    <t xml:space="preserve">Facturacion de Flete Pollo Vivo 15  Diciembre 2021 </t>
  </si>
  <si>
    <t>14.12.2021</t>
  </si>
  <si>
    <t>Jesus Solis Bautista</t>
  </si>
  <si>
    <t>Metztitlan</t>
  </si>
  <si>
    <t>Golondrinas</t>
  </si>
  <si>
    <t>01UE7M</t>
  </si>
  <si>
    <t>98UE6M</t>
  </si>
  <si>
    <t>99TX2U</t>
  </si>
  <si>
    <t>99UE6M</t>
  </si>
  <si>
    <t>36AP1J</t>
  </si>
  <si>
    <t>288 - 241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</si>
</sst>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name val="Century Gothic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Century Gothic"/>
      <family val="2"/>
    </font>
    <font>
      <b/>
      <sz val="8"/>
      <color theme="0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entury Gothic"/>
      <family val="2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4"/>
      <color theme="1"/>
      <name val="Century Gothic"/>
      <family val="2"/>
    </font>
    <font>
      <b/>
      <sz val="9"/>
      <name val="Arial"/>
      <family val="2"/>
    </font>
    <font>
      <sz val="10"/>
      <color theme="1" tint="4.9989318521683403E-2"/>
      <name val="Arial"/>
      <family val="2"/>
    </font>
    <font>
      <sz val="14"/>
      <name val="Berlin Sans FB"/>
      <family val="2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"/>
      <color theme="0"/>
      <name val="Century Gothic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u/>
      <sz val="14"/>
      <color rgb="FFFF0000"/>
      <name val="Berlin Sans FB"/>
      <family val="2"/>
    </font>
    <font>
      <b/>
      <u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3" fillId="13" borderId="6" applyNumberFormat="0" applyAlignment="0" applyProtection="0"/>
    <xf numFmtId="0" fontId="44" fillId="14" borderId="7" applyNumberFormat="0" applyAlignment="0" applyProtection="0"/>
    <xf numFmtId="0" fontId="45" fillId="14" borderId="6" applyNumberFormat="0" applyAlignment="0" applyProtection="0"/>
    <xf numFmtId="0" fontId="46" fillId="0" borderId="8" applyNumberFormat="0" applyFill="0" applyAlignment="0" applyProtection="0"/>
    <xf numFmtId="0" fontId="47" fillId="15" borderId="9" applyNumberFormat="0" applyAlignment="0" applyProtection="0"/>
    <xf numFmtId="0" fontId="31" fillId="0" borderId="0" applyNumberFormat="0" applyFill="0" applyBorder="0" applyAlignment="0" applyProtection="0"/>
    <xf numFmtId="0" fontId="1" fillId="16" borderId="10" applyNumberFormat="0" applyFont="0" applyAlignment="0" applyProtection="0"/>
    <xf numFmtId="0" fontId="4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9" fillId="40" borderId="0" applyNumberFormat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5" fillId="0" borderId="0" xfId="0" applyNumberFormat="1" applyFont="1" applyAlignment="1">
      <alignment horizontal="center" vertical="center"/>
    </xf>
    <xf numFmtId="44" fontId="14" fillId="0" borderId="0" xfId="2" applyFont="1" applyFill="1" applyAlignment="1">
      <alignment horizontal="center"/>
    </xf>
    <xf numFmtId="44" fontId="14" fillId="0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18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center"/>
    </xf>
    <xf numFmtId="4" fontId="11" fillId="5" borderId="0" xfId="0" applyNumberFormat="1" applyFont="1" applyFill="1" applyBorder="1" applyAlignment="1">
      <alignment horizontal="center" vertical="center"/>
    </xf>
    <xf numFmtId="2" fontId="11" fillId="5" borderId="0" xfId="0" applyNumberFormat="1" applyFont="1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top"/>
    </xf>
    <xf numFmtId="0" fontId="0" fillId="5" borderId="0" xfId="0" applyFill="1" applyBorder="1"/>
    <xf numFmtId="2" fontId="2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top"/>
    </xf>
    <xf numFmtId="0" fontId="11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4" fontId="12" fillId="5" borderId="0" xfId="0" applyNumberFormat="1" applyFont="1" applyFill="1"/>
    <xf numFmtId="0" fontId="21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4" fontId="5" fillId="5" borderId="0" xfId="0" applyNumberFormat="1" applyFont="1" applyFill="1" applyAlignment="1">
      <alignment horizontal="center" vertical="center"/>
    </xf>
    <xf numFmtId="44" fontId="14" fillId="5" borderId="0" xfId="2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44" fontId="14" fillId="5" borderId="0" xfId="2" applyFont="1" applyFill="1" applyAlignment="1"/>
    <xf numFmtId="0" fontId="0" fillId="5" borderId="0" xfId="0" applyFill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0" fillId="5" borderId="0" xfId="0" applyFill="1" applyAlignment="1"/>
    <xf numFmtId="0" fontId="17" fillId="5" borderId="0" xfId="0" applyFont="1" applyFill="1" applyBorder="1" applyAlignment="1">
      <alignment vertical="center"/>
    </xf>
    <xf numFmtId="0" fontId="25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6" fillId="0" borderId="0" xfId="0" applyFont="1"/>
    <xf numFmtId="43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4" fontId="0" fillId="5" borderId="0" xfId="0" applyNumberFormat="1" applyFill="1"/>
    <xf numFmtId="4" fontId="0" fillId="5" borderId="0" xfId="0" applyNumberForma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/>
    </xf>
    <xf numFmtId="0" fontId="31" fillId="5" borderId="0" xfId="0" applyFont="1" applyFill="1"/>
    <xf numFmtId="0" fontId="3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14" fontId="30" fillId="5" borderId="1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vertical="center"/>
    </xf>
    <xf numFmtId="0" fontId="2" fillId="5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4" fontId="0" fillId="5" borderId="0" xfId="0" applyNumberFormat="1" applyFill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26" fillId="0" borderId="0" xfId="0" applyFont="1" applyAlignment="1">
      <alignment horizontal="center" vertical="center"/>
    </xf>
    <xf numFmtId="0" fontId="0" fillId="0" borderId="1" xfId="0" applyFill="1" applyBorder="1"/>
    <xf numFmtId="44" fontId="0" fillId="0" borderId="0" xfId="2" applyFont="1"/>
    <xf numFmtId="0" fontId="0" fillId="3" borderId="1" xfId="0" applyFill="1" applyBorder="1" applyAlignment="1">
      <alignment horizontal="center" vertical="top"/>
    </xf>
    <xf numFmtId="14" fontId="3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4" fontId="2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/>
    </xf>
    <xf numFmtId="4" fontId="11" fillId="3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ont="1" applyFill="1"/>
    <xf numFmtId="44" fontId="14" fillId="5" borderId="0" xfId="44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43" fontId="7" fillId="41" borderId="0" xfId="1" applyFont="1" applyFill="1" applyAlignment="1">
      <alignment horizontal="center" vertical="center" wrapText="1"/>
    </xf>
    <xf numFmtId="0" fontId="7" fillId="41" borderId="0" xfId="0" applyFont="1" applyFill="1" applyAlignment="1">
      <alignment horizontal="center" vertical="center" wrapText="1"/>
    </xf>
    <xf numFmtId="0" fontId="7" fillId="41" borderId="0" xfId="0" applyFont="1" applyFill="1" applyAlignment="1">
      <alignment horizontal="left" vertical="center" wrapText="1"/>
    </xf>
    <xf numFmtId="0" fontId="0" fillId="0" borderId="0" xfId="0"/>
    <xf numFmtId="4" fontId="0" fillId="0" borderId="0" xfId="0" applyNumberFormat="1"/>
    <xf numFmtId="0" fontId="0" fillId="0" borderId="1" xfId="0" applyFill="1" applyBorder="1" applyAlignment="1">
      <alignment horizontal="left"/>
    </xf>
    <xf numFmtId="0" fontId="51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0" xfId="0" applyFont="1" applyAlignment="1"/>
    <xf numFmtId="43" fontId="5" fillId="0" borderId="0" xfId="1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" fillId="0" borderId="0" xfId="0" applyFont="1" applyFill="1"/>
    <xf numFmtId="0" fontId="2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42" borderId="0" xfId="0" applyNumberFormat="1" applyFill="1"/>
    <xf numFmtId="0" fontId="0" fillId="42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44" fontId="14" fillId="3" borderId="0" xfId="2" applyFont="1" applyFill="1" applyAlignment="1">
      <alignment horizontal="center"/>
    </xf>
    <xf numFmtId="0" fontId="34" fillId="8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44" fontId="14" fillId="3" borderId="0" xfId="2" applyFont="1" applyFill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4" borderId="0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8" borderId="0" xfId="0" applyFont="1" applyFill="1" applyAlignment="1">
      <alignment horizontal="center"/>
    </xf>
    <xf numFmtId="0" fontId="22" fillId="5" borderId="0" xfId="0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44" fontId="14" fillId="5" borderId="0" xfId="44" applyFont="1" applyFill="1" applyAlignment="1">
      <alignment horizontal="center"/>
    </xf>
    <xf numFmtId="0" fontId="22" fillId="9" borderId="0" xfId="0" applyFont="1" applyFill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Moneda 2" xfId="4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99FF"/>
      <color rgb="FFFFFF99"/>
      <color rgb="FF99CCFF"/>
      <color rgb="FF66FFCC"/>
      <color rgb="FFCC66FF"/>
      <color rgb="FF669900"/>
      <color rgb="FFFF33CC"/>
      <color rgb="FFF8F8F8"/>
      <color rgb="FF00CC99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becaSalazarDue&#241;as\Desktop\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becaSalazarDue&#241;as\Desktop\FACTURACION%20TEOG\POLLO%20VIVO\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>
        <row r="40">
          <cell r="D40" t="str">
            <v>P11</v>
          </cell>
          <cell r="E40" t="str">
            <v>THORTON</v>
          </cell>
          <cell r="F40" t="str">
            <v>PTSE00004</v>
          </cell>
          <cell r="G40" t="str">
            <v>603DC1</v>
          </cell>
        </row>
        <row r="41">
          <cell r="D41" t="str">
            <v>P12</v>
          </cell>
          <cell r="E41" t="str">
            <v>THORTON</v>
          </cell>
          <cell r="F41" t="str">
            <v>PTSE00100</v>
          </cell>
          <cell r="G41" t="str">
            <v>070AJ4</v>
          </cell>
        </row>
        <row r="42">
          <cell r="D42" t="str">
            <v>P13</v>
          </cell>
          <cell r="E42" t="str">
            <v>THORTON</v>
          </cell>
          <cell r="F42" t="str">
            <v>PTSE00005</v>
          </cell>
          <cell r="G42" t="str">
            <v>998DE4</v>
          </cell>
        </row>
        <row r="43">
          <cell r="D43" t="str">
            <v>P14</v>
          </cell>
          <cell r="E43" t="str">
            <v>THORTON</v>
          </cell>
          <cell r="F43" t="str">
            <v>PTSE00102</v>
          </cell>
          <cell r="G43" t="str">
            <v>503AT3</v>
          </cell>
        </row>
        <row r="44">
          <cell r="D44" t="str">
            <v>P15</v>
          </cell>
          <cell r="E44" t="str">
            <v>THORTON</v>
          </cell>
          <cell r="F44" t="str">
            <v>PTSE00006</v>
          </cell>
          <cell r="G44" t="str">
            <v>390DE8</v>
          </cell>
        </row>
        <row r="45">
          <cell r="D45" t="str">
            <v>P17</v>
          </cell>
          <cell r="E45" t="str">
            <v>THORTON</v>
          </cell>
          <cell r="F45" t="str">
            <v>PTSE00007</v>
          </cell>
          <cell r="G45" t="str">
            <v>662DF2</v>
          </cell>
        </row>
        <row r="46">
          <cell r="D46" t="str">
            <v>P18</v>
          </cell>
          <cell r="E46" t="str">
            <v>THORTON</v>
          </cell>
          <cell r="F46" t="str">
            <v>PTSE00101</v>
          </cell>
          <cell r="G46" t="str">
            <v>663DF2</v>
          </cell>
        </row>
        <row r="47">
          <cell r="D47" t="str">
            <v>P19</v>
          </cell>
          <cell r="E47" t="str">
            <v>THORTON</v>
          </cell>
          <cell r="F47" t="str">
            <v>PTSE00041</v>
          </cell>
          <cell r="G47" t="str">
            <v>203DG7</v>
          </cell>
        </row>
        <row r="48">
          <cell r="D48" t="str">
            <v>P20</v>
          </cell>
          <cell r="E48" t="str">
            <v>THORTON</v>
          </cell>
          <cell r="F48" t="str">
            <v>PTSE00046</v>
          </cell>
          <cell r="G48" t="str">
            <v>841AJ3</v>
          </cell>
        </row>
        <row r="49">
          <cell r="D49" t="str">
            <v>P25</v>
          </cell>
          <cell r="E49" t="str">
            <v>QUINTA R</v>
          </cell>
          <cell r="F49" t="str">
            <v>PTSE00119</v>
          </cell>
          <cell r="G49" t="str">
            <v>306AR4</v>
          </cell>
        </row>
        <row r="50">
          <cell r="D50" t="str">
            <v>P26</v>
          </cell>
          <cell r="E50" t="str">
            <v>QUINTA R</v>
          </cell>
          <cell r="F50" t="str">
            <v>PTSE00120</v>
          </cell>
          <cell r="G50" t="str">
            <v>188ES2</v>
          </cell>
        </row>
        <row r="51">
          <cell r="D51" t="str">
            <v>P27</v>
          </cell>
          <cell r="E51" t="str">
            <v>QUINTA R</v>
          </cell>
          <cell r="F51" t="str">
            <v>PTSE00122</v>
          </cell>
          <cell r="G51" t="str">
            <v>208AS6</v>
          </cell>
        </row>
        <row r="52">
          <cell r="D52" t="str">
            <v>P28</v>
          </cell>
          <cell r="E52" t="str">
            <v>QUINTA R</v>
          </cell>
          <cell r="F52" t="str">
            <v>PTSE00123</v>
          </cell>
          <cell r="G52" t="str">
            <v>203AS6</v>
          </cell>
        </row>
        <row r="53">
          <cell r="D53" t="str">
            <v>P29</v>
          </cell>
          <cell r="E53" t="str">
            <v>QUINTA R</v>
          </cell>
          <cell r="F53" t="str">
            <v>PTSE00124</v>
          </cell>
          <cell r="G53" t="str">
            <v>207AS6</v>
          </cell>
        </row>
        <row r="54">
          <cell r="D54" t="str">
            <v>P30</v>
          </cell>
          <cell r="E54" t="str">
            <v>QUINTA R</v>
          </cell>
          <cell r="F54" t="str">
            <v>PTSE00125</v>
          </cell>
          <cell r="G54" t="str">
            <v>664EZ1</v>
          </cell>
        </row>
        <row r="55">
          <cell r="D55" t="str">
            <v>P31</v>
          </cell>
          <cell r="E55" t="str">
            <v>QUINTA R</v>
          </cell>
          <cell r="F55" t="str">
            <v>PTSE00126</v>
          </cell>
          <cell r="G55" t="str">
            <v>570ES9</v>
          </cell>
        </row>
        <row r="56">
          <cell r="D56" t="str">
            <v>P32</v>
          </cell>
          <cell r="E56" t="str">
            <v>QUINTA R</v>
          </cell>
          <cell r="F56" t="str">
            <v>PTSE00127</v>
          </cell>
          <cell r="G56" t="str">
            <v>204AS6</v>
          </cell>
        </row>
        <row r="57">
          <cell r="D57" t="str">
            <v>P33</v>
          </cell>
          <cell r="E57" t="str">
            <v>QUINTA R</v>
          </cell>
          <cell r="F57" t="str">
            <v>PTSE00128</v>
          </cell>
          <cell r="G57" t="str">
            <v>942EX3</v>
          </cell>
        </row>
        <row r="58">
          <cell r="D58" t="str">
            <v>P34</v>
          </cell>
          <cell r="E58" t="str">
            <v>QUINTA R</v>
          </cell>
          <cell r="F58" t="str">
            <v>PTSE00129</v>
          </cell>
          <cell r="G58" t="str">
            <v>564AT5</v>
          </cell>
        </row>
        <row r="59">
          <cell r="D59" t="str">
            <v>P35</v>
          </cell>
          <cell r="E59" t="str">
            <v>QUINTA R</v>
          </cell>
          <cell r="F59" t="str">
            <v>PTSE00130</v>
          </cell>
          <cell r="G59" t="str">
            <v>209AS6</v>
          </cell>
        </row>
        <row r="60">
          <cell r="D60" t="str">
            <v>P36</v>
          </cell>
          <cell r="E60" t="str">
            <v>QUINTA R</v>
          </cell>
          <cell r="F60" t="str">
            <v>PTSE00131</v>
          </cell>
          <cell r="G60" t="str">
            <v>206AS6</v>
          </cell>
        </row>
        <row r="61">
          <cell r="D61" t="str">
            <v>P37</v>
          </cell>
          <cell r="E61" t="str">
            <v>QUINTA R</v>
          </cell>
          <cell r="F61" t="str">
            <v>PTSE00308</v>
          </cell>
          <cell r="G61" t="str">
            <v>88AF9P</v>
          </cell>
        </row>
        <row r="62">
          <cell r="D62" t="str">
            <v>P38</v>
          </cell>
          <cell r="E62" t="str">
            <v>QUINTA R</v>
          </cell>
          <cell r="F62" t="str">
            <v>PTSE00309</v>
          </cell>
          <cell r="G62" t="str">
            <v>87AF9P</v>
          </cell>
        </row>
        <row r="63">
          <cell r="D63" t="str">
            <v>P40</v>
          </cell>
          <cell r="E63" t="str">
            <v>QUINTA R</v>
          </cell>
          <cell r="F63" t="str">
            <v>PTSE00325</v>
          </cell>
          <cell r="G63" t="str">
            <v>85AF9P</v>
          </cell>
        </row>
        <row r="64">
          <cell r="D64" t="str">
            <v>TV37</v>
          </cell>
          <cell r="E64" t="str">
            <v>QUINTA R</v>
          </cell>
          <cell r="F64" t="str">
            <v>PTSE00295  </v>
          </cell>
          <cell r="G64" t="str">
            <v>909ES3</v>
          </cell>
        </row>
        <row r="65">
          <cell r="D65" t="str">
            <v>TV48</v>
          </cell>
          <cell r="E65" t="str">
            <v>QUINTA R</v>
          </cell>
          <cell r="F65" t="str">
            <v>PTSE00296</v>
          </cell>
          <cell r="G65" t="str">
            <v>81AB3T</v>
          </cell>
        </row>
        <row r="66">
          <cell r="D66" t="str">
            <v>TV24</v>
          </cell>
          <cell r="E66" t="str">
            <v>QUINTA R</v>
          </cell>
          <cell r="F66" t="str">
            <v>PTSE00118</v>
          </cell>
          <cell r="G66" t="str">
            <v>304AR4</v>
          </cell>
        </row>
        <row r="67">
          <cell r="D67" t="str">
            <v>TV19</v>
          </cell>
          <cell r="E67" t="str">
            <v>QUINTA R</v>
          </cell>
          <cell r="F67" t="str">
            <v>PTSE00155</v>
          </cell>
          <cell r="G67" t="str">
            <v>382AN7</v>
          </cell>
        </row>
        <row r="68">
          <cell r="D68" t="str">
            <v>PL2</v>
          </cell>
          <cell r="E68" t="str">
            <v>QUINTA R</v>
          </cell>
          <cell r="F68" t="str">
            <v>PTSE00008</v>
          </cell>
          <cell r="G68" t="str">
            <v>599DC1</v>
          </cell>
        </row>
        <row r="69">
          <cell r="D69" t="str">
            <v>TV04</v>
          </cell>
          <cell r="E69" t="str">
            <v>QUINTA R</v>
          </cell>
          <cell r="F69" t="str">
            <v>PTSE00098</v>
          </cell>
          <cell r="G69" t="str">
            <v>931AK8</v>
          </cell>
        </row>
        <row r="70">
          <cell r="D70" t="str">
            <v>TV01</v>
          </cell>
          <cell r="E70" t="str">
            <v>QUINTA R</v>
          </cell>
          <cell r="F70" t="str">
            <v>PTSE00087</v>
          </cell>
          <cell r="G70" t="str">
            <v>134EX2</v>
          </cell>
        </row>
        <row r="71">
          <cell r="D71" t="str">
            <v>TV02</v>
          </cell>
          <cell r="E71" t="str">
            <v>QUINTA R</v>
          </cell>
          <cell r="F71" t="str">
            <v>PTSE00097</v>
          </cell>
          <cell r="G71" t="str">
            <v>933AK8</v>
          </cell>
        </row>
        <row r="72">
          <cell r="D72" t="str">
            <v>TV06</v>
          </cell>
          <cell r="E72" t="str">
            <v>QUINTA R</v>
          </cell>
          <cell r="F72" t="str">
            <v>PTSE00179</v>
          </cell>
          <cell r="G72" t="str">
            <v>045DC7</v>
          </cell>
        </row>
        <row r="73">
          <cell r="D73" t="str">
            <v>TV07</v>
          </cell>
          <cell r="E73" t="str">
            <v>QUINTA R</v>
          </cell>
          <cell r="F73" t="str">
            <v>PTSE00217</v>
          </cell>
          <cell r="G73" t="str">
            <v>204DG7</v>
          </cell>
        </row>
        <row r="74">
          <cell r="D74" t="str">
            <v>TV10</v>
          </cell>
          <cell r="E74" t="str">
            <v>QUINTA R</v>
          </cell>
          <cell r="F74" t="str">
            <v>PTSE00212</v>
          </cell>
          <cell r="G74" t="str">
            <v>252AT7</v>
          </cell>
        </row>
        <row r="75">
          <cell r="D75" t="str">
            <v>TV11</v>
          </cell>
          <cell r="E75" t="str">
            <v>QUINTA R</v>
          </cell>
          <cell r="F75" t="str">
            <v>PTSE00116</v>
          </cell>
          <cell r="G75" t="str">
            <v>827DH6</v>
          </cell>
        </row>
        <row r="76">
          <cell r="D76" t="str">
            <v>TV22</v>
          </cell>
          <cell r="E76" t="str">
            <v>QUINTA R</v>
          </cell>
          <cell r="F76" t="str">
            <v>PTSE00158</v>
          </cell>
          <cell r="G76" t="str">
            <v>127AP7</v>
          </cell>
        </row>
        <row r="77">
          <cell r="D77" t="str">
            <v>TV03</v>
          </cell>
          <cell r="E77" t="str">
            <v>QUINTA R</v>
          </cell>
          <cell r="F77" t="str">
            <v>PTSE00043</v>
          </cell>
          <cell r="G77" t="str">
            <v>090EZ1</v>
          </cell>
        </row>
        <row r="78">
          <cell r="D78" t="str">
            <v>TV21</v>
          </cell>
          <cell r="E78" t="str">
            <v>QUINTA R</v>
          </cell>
          <cell r="F78" t="str">
            <v>PTSE00117</v>
          </cell>
          <cell r="G78" t="str">
            <v>381AN7</v>
          </cell>
        </row>
        <row r="79">
          <cell r="D79" t="str">
            <v>TV54</v>
          </cell>
          <cell r="E79" t="str">
            <v>QUINTA R</v>
          </cell>
          <cell r="F79" t="str">
            <v>PTSE00210</v>
          </cell>
          <cell r="G79" t="str">
            <v>86AB3T</v>
          </cell>
        </row>
        <row r="80">
          <cell r="D80" t="str">
            <v>TV55</v>
          </cell>
          <cell r="E80" t="str">
            <v>QUINTA R</v>
          </cell>
          <cell r="F80" t="str">
            <v>PTSE00211</v>
          </cell>
          <cell r="G80" t="str">
            <v>85AB3T</v>
          </cell>
        </row>
        <row r="81">
          <cell r="D81" t="str">
            <v>P08</v>
          </cell>
          <cell r="E81" t="str">
            <v>QUINTA R</v>
          </cell>
          <cell r="F81" t="str">
            <v>PTSE00002</v>
          </cell>
          <cell r="G81" t="str">
            <v>600DC1</v>
          </cell>
        </row>
        <row r="82">
          <cell r="D82" t="str">
            <v>LP01</v>
          </cell>
          <cell r="E82" t="str">
            <v>QUINTA R</v>
          </cell>
          <cell r="F82" t="str">
            <v>PTSE00181</v>
          </cell>
          <cell r="G82" t="str">
            <v>94AA4P</v>
          </cell>
        </row>
        <row r="83">
          <cell r="D83" t="str">
            <v>LP02</v>
          </cell>
          <cell r="E83" t="str">
            <v>QUINTA R</v>
          </cell>
          <cell r="F83" t="str">
            <v>PTSE00182</v>
          </cell>
          <cell r="G83" t="str">
            <v xml:space="preserve"> 92AA4P</v>
          </cell>
        </row>
        <row r="84">
          <cell r="D84" t="str">
            <v>LP03</v>
          </cell>
          <cell r="E84" t="str">
            <v>QUINTA R</v>
          </cell>
          <cell r="F84" t="str">
            <v>PTSE00183</v>
          </cell>
          <cell r="G84" t="str">
            <v xml:space="preserve"> 90AA4P</v>
          </cell>
        </row>
        <row r="85">
          <cell r="D85" t="str">
            <v>LP04</v>
          </cell>
          <cell r="E85" t="str">
            <v>QUINTA R</v>
          </cell>
          <cell r="F85" t="str">
            <v>PTSE00184</v>
          </cell>
          <cell r="G85" t="str">
            <v xml:space="preserve"> 91AA4P</v>
          </cell>
        </row>
        <row r="86">
          <cell r="D86" t="str">
            <v>LP05</v>
          </cell>
          <cell r="E86" t="str">
            <v>QUINTA R</v>
          </cell>
          <cell r="F86" t="str">
            <v>PTSE00185</v>
          </cell>
          <cell r="G86" t="str">
            <v xml:space="preserve"> 93AA4P</v>
          </cell>
        </row>
        <row r="87">
          <cell r="D87" t="str">
            <v>LP06</v>
          </cell>
          <cell r="E87" t="str">
            <v>QUINTA R</v>
          </cell>
          <cell r="F87" t="str">
            <v>PTSE00186</v>
          </cell>
          <cell r="G87" t="str">
            <v>97AE5X</v>
          </cell>
        </row>
        <row r="88">
          <cell r="D88" t="str">
            <v>LP07</v>
          </cell>
          <cell r="E88" t="str">
            <v>QUINTA R</v>
          </cell>
          <cell r="F88" t="str">
            <v>PTSE00187</v>
          </cell>
          <cell r="G88" t="str">
            <v xml:space="preserve"> 89AA4P</v>
          </cell>
        </row>
        <row r="89">
          <cell r="D89" t="str">
            <v>LP08</v>
          </cell>
          <cell r="E89" t="str">
            <v>QUINTA R</v>
          </cell>
          <cell r="F89" t="str">
            <v>PTSE00188</v>
          </cell>
          <cell r="G89" t="str">
            <v>77AB8P</v>
          </cell>
        </row>
        <row r="90">
          <cell r="D90" t="str">
            <v>LP09</v>
          </cell>
          <cell r="E90" t="str">
            <v>QUINTA R</v>
          </cell>
          <cell r="F90" t="str">
            <v>PTSE00189</v>
          </cell>
          <cell r="G90" t="str">
            <v>54AB8P</v>
          </cell>
        </row>
        <row r="91">
          <cell r="D91" t="str">
            <v>LP10</v>
          </cell>
          <cell r="E91" t="str">
            <v>QUINTA R</v>
          </cell>
          <cell r="F91" t="str">
            <v>PTSE00190</v>
          </cell>
          <cell r="G91" t="str">
            <v>39AK7L</v>
          </cell>
        </row>
        <row r="92">
          <cell r="D92" t="str">
            <v>LP11</v>
          </cell>
          <cell r="E92" t="str">
            <v>QUINTA R</v>
          </cell>
          <cell r="F92" t="str">
            <v>PTSE00191</v>
          </cell>
          <cell r="G92" t="str">
            <v>64AB1R</v>
          </cell>
        </row>
        <row r="93">
          <cell r="D93" t="str">
            <v>LP12</v>
          </cell>
          <cell r="E93" t="str">
            <v>QUINTA R</v>
          </cell>
          <cell r="F93" t="str">
            <v>PTSE00192</v>
          </cell>
          <cell r="G93" t="str">
            <v>22AB6S</v>
          </cell>
        </row>
        <row r="94">
          <cell r="D94" t="str">
            <v>LP13</v>
          </cell>
          <cell r="E94" t="str">
            <v>QUINTA R</v>
          </cell>
          <cell r="F94" t="str">
            <v>PTSE00193</v>
          </cell>
          <cell r="G94" t="str">
            <v>26AB6S</v>
          </cell>
        </row>
        <row r="95">
          <cell r="D95" t="str">
            <v>LP14</v>
          </cell>
          <cell r="E95" t="str">
            <v>QUINTA R</v>
          </cell>
          <cell r="F95" t="str">
            <v>PTSE00194</v>
          </cell>
          <cell r="G95" t="str">
            <v>10AB6S</v>
          </cell>
        </row>
        <row r="96">
          <cell r="D96" t="str">
            <v>LP15</v>
          </cell>
          <cell r="E96" t="str">
            <v>QUINTA R</v>
          </cell>
          <cell r="F96" t="str">
            <v>PTSE00195</v>
          </cell>
          <cell r="G96" t="str">
            <v>45AB4T</v>
          </cell>
        </row>
        <row r="97">
          <cell r="D97" t="str">
            <v>LP16</v>
          </cell>
          <cell r="E97" t="str">
            <v>QUINTA R</v>
          </cell>
          <cell r="F97" t="str">
            <v>PTSE00196</v>
          </cell>
          <cell r="G97" t="str">
            <v>44AB4T</v>
          </cell>
        </row>
        <row r="98">
          <cell r="D98" t="str">
            <v>LP17</v>
          </cell>
          <cell r="E98" t="str">
            <v>QUINTA R</v>
          </cell>
          <cell r="F98" t="str">
            <v>PTSE00197</v>
          </cell>
          <cell r="G98" t="str">
            <v>43AB4T</v>
          </cell>
        </row>
        <row r="99">
          <cell r="D99" t="str">
            <v>LP21</v>
          </cell>
          <cell r="E99" t="str">
            <v>QUINTA R</v>
          </cell>
          <cell r="F99" t="str">
            <v>PTSE00250</v>
          </cell>
          <cell r="G99" t="str">
            <v>81AD4G</v>
          </cell>
        </row>
        <row r="100">
          <cell r="D100" t="str">
            <v>P43</v>
          </cell>
          <cell r="E100" t="str">
            <v>QUINTA R</v>
          </cell>
          <cell r="F100" t="str">
            <v>PTSE00331</v>
          </cell>
          <cell r="G100" t="str">
            <v>78AJ5C</v>
          </cell>
        </row>
        <row r="101">
          <cell r="D101" t="str">
            <v>P50</v>
          </cell>
          <cell r="E101" t="str">
            <v>QUINTA R</v>
          </cell>
          <cell r="F101" t="str">
            <v>PTSE00332</v>
          </cell>
          <cell r="G101" t="str">
            <v>76AJ5C</v>
          </cell>
        </row>
        <row r="102">
          <cell r="D102" t="str">
            <v>P44</v>
          </cell>
          <cell r="E102" t="str">
            <v>QUINTA R</v>
          </cell>
          <cell r="F102" t="str">
            <v>PTSE00329</v>
          </cell>
          <cell r="G102" t="str">
            <v>77AJ5C</v>
          </cell>
        </row>
        <row r="103">
          <cell r="D103" t="str">
            <v>P45</v>
          </cell>
          <cell r="E103" t="str">
            <v>QUINTA R</v>
          </cell>
          <cell r="F103" t="str">
            <v>PTSE00333</v>
          </cell>
          <cell r="G103" t="str">
            <v>75AJ5C</v>
          </cell>
        </row>
        <row r="104">
          <cell r="D104" t="str">
            <v>P48</v>
          </cell>
          <cell r="E104" t="str">
            <v>QUINTA R</v>
          </cell>
          <cell r="F104" t="str">
            <v>PTSE00330</v>
          </cell>
          <cell r="G104" t="str">
            <v>79AJ5C</v>
          </cell>
        </row>
        <row r="105">
          <cell r="D105" t="str">
            <v>P41</v>
          </cell>
          <cell r="E105" t="str">
            <v>QUINTA R</v>
          </cell>
          <cell r="F105" t="str">
            <v>PTSE00334</v>
          </cell>
          <cell r="G105" t="str">
            <v>49AH7W</v>
          </cell>
        </row>
        <row r="106">
          <cell r="D106" t="str">
            <v>P42</v>
          </cell>
          <cell r="E106" t="str">
            <v>QUINTA R</v>
          </cell>
          <cell r="F106" t="str">
            <v>PTSE00335</v>
          </cell>
          <cell r="G106" t="str">
            <v>50AH7W</v>
          </cell>
        </row>
        <row r="107">
          <cell r="D107" t="str">
            <v>P46</v>
          </cell>
          <cell r="E107" t="str">
            <v>QUINTA R</v>
          </cell>
          <cell r="F107" t="str">
            <v>PTSE00336</v>
          </cell>
          <cell r="G107" t="str">
            <v>74AJ5C</v>
          </cell>
        </row>
        <row r="108">
          <cell r="D108" t="str">
            <v>P47</v>
          </cell>
          <cell r="E108" t="str">
            <v>QUINTA R</v>
          </cell>
          <cell r="F108" t="str">
            <v>PTSE00337</v>
          </cell>
          <cell r="G108" t="str">
            <v>73AJ5C</v>
          </cell>
        </row>
        <row r="109">
          <cell r="D109" t="str">
            <v>P49</v>
          </cell>
          <cell r="E109" t="str">
            <v>QUINTA R</v>
          </cell>
          <cell r="F109" t="str">
            <v>PTSE00338</v>
          </cell>
          <cell r="G109" t="str">
            <v>72AJ5C</v>
          </cell>
        </row>
        <row r="110">
          <cell r="D110" t="str">
            <v>TV31</v>
          </cell>
          <cell r="E110" t="str">
            <v>THORTON</v>
          </cell>
          <cell r="F110" t="str">
            <v>PTSE00238</v>
          </cell>
          <cell r="G110" t="str">
            <v>245ER3</v>
          </cell>
        </row>
        <row r="111">
          <cell r="D111" t="str">
            <v>TV53</v>
          </cell>
          <cell r="E111" t="str">
            <v>THORTON</v>
          </cell>
          <cell r="F111" t="str">
            <v>PTSE00237</v>
          </cell>
          <cell r="G111" t="str">
            <v>87AB3T</v>
          </cell>
        </row>
        <row r="112">
          <cell r="D112" t="str">
            <v>LP28</v>
          </cell>
          <cell r="E112" t="str">
            <v>THORTON</v>
          </cell>
          <cell r="F112" t="str">
            <v>PTSE00343</v>
          </cell>
          <cell r="G112" t="str">
            <v>34AJ9S</v>
          </cell>
        </row>
        <row r="113">
          <cell r="D113" t="str">
            <v>LP29</v>
          </cell>
          <cell r="E113" t="str">
            <v>THORTON</v>
          </cell>
          <cell r="F113" t="str">
            <v>PTSE00344</v>
          </cell>
          <cell r="G113" t="str">
            <v xml:space="preserve">52AL9T </v>
          </cell>
        </row>
        <row r="114">
          <cell r="D114" t="str">
            <v>LP30</v>
          </cell>
          <cell r="E114" t="str">
            <v>THORTON</v>
          </cell>
          <cell r="F114" t="str">
            <v>PTSE00345</v>
          </cell>
          <cell r="G114" t="str">
            <v>32AJ9S</v>
          </cell>
        </row>
        <row r="115">
          <cell r="D115" t="str">
            <v>LP31</v>
          </cell>
          <cell r="E115" t="str">
            <v>THORTON</v>
          </cell>
          <cell r="F115" t="str">
            <v>PTSE00346</v>
          </cell>
          <cell r="G115" t="str">
            <v>31AJ9S</v>
          </cell>
        </row>
        <row r="116">
          <cell r="D116" t="str">
            <v>P51</v>
          </cell>
          <cell r="E116" t="str">
            <v>THORTON</v>
          </cell>
          <cell r="F116" t="str">
            <v>PTSE00361</v>
          </cell>
          <cell r="G116" t="str">
            <v>91AL2C</v>
          </cell>
        </row>
        <row r="117">
          <cell r="D117" t="str">
            <v>P52</v>
          </cell>
          <cell r="E117" t="str">
            <v>THORTON</v>
          </cell>
          <cell r="F117" t="str">
            <v>PTSE00362</v>
          </cell>
          <cell r="G117" t="str">
            <v>89AL2C</v>
          </cell>
        </row>
        <row r="118">
          <cell r="D118" t="str">
            <v>P53</v>
          </cell>
          <cell r="E118" t="str">
            <v>THORTON</v>
          </cell>
          <cell r="F118" t="str">
            <v>PTSE00359</v>
          </cell>
          <cell r="G118" t="str">
            <v>90AL2C</v>
          </cell>
        </row>
        <row r="119">
          <cell r="D119" t="str">
            <v>P54</v>
          </cell>
          <cell r="E119" t="str">
            <v>THORTON</v>
          </cell>
          <cell r="F119" t="str">
            <v>PTSE00360</v>
          </cell>
          <cell r="G119" t="str">
            <v>92AL2C</v>
          </cell>
        </row>
        <row r="120">
          <cell r="D120" t="str">
            <v>LP33</v>
          </cell>
          <cell r="E120" t="str">
            <v>QUINTA R</v>
          </cell>
          <cell r="F120" t="str">
            <v>PTSE00387</v>
          </cell>
          <cell r="G120" t="str">
            <v>29AM1F</v>
          </cell>
        </row>
        <row r="121">
          <cell r="D121" t="str">
            <v>LP20</v>
          </cell>
          <cell r="E121" t="str">
            <v>QUINTA R</v>
          </cell>
          <cell r="F121" t="str">
            <v>PTSE00386</v>
          </cell>
          <cell r="G121" t="str">
            <v>76AB4X</v>
          </cell>
        </row>
        <row r="122">
          <cell r="D122" t="str">
            <v>LP19</v>
          </cell>
          <cell r="E122" t="str">
            <v>QUINTA R</v>
          </cell>
          <cell r="F122" t="str">
            <v>PTSE00385</v>
          </cell>
          <cell r="G122" t="str">
            <v>77AB4X</v>
          </cell>
        </row>
        <row r="123">
          <cell r="D123" t="str">
            <v>LP18</v>
          </cell>
          <cell r="E123" t="str">
            <v>QUINTA R</v>
          </cell>
          <cell r="F123" t="str">
            <v>PTSE00384</v>
          </cell>
          <cell r="G123" t="str">
            <v>20AB6S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>
        <row r="41">
          <cell r="D41" t="str">
            <v>P11</v>
          </cell>
          <cell r="E41" t="str">
            <v>THORTON</v>
          </cell>
          <cell r="F41" t="str">
            <v>PTSE00004</v>
          </cell>
        </row>
        <row r="42">
          <cell r="D42" t="str">
            <v>P12</v>
          </cell>
          <cell r="E42" t="str">
            <v>THORTON</v>
          </cell>
          <cell r="F42" t="str">
            <v>PTSE00100</v>
          </cell>
        </row>
        <row r="43">
          <cell r="D43" t="str">
            <v>P13</v>
          </cell>
          <cell r="E43" t="str">
            <v>THORTON</v>
          </cell>
          <cell r="F43" t="str">
            <v>PTSE00005</v>
          </cell>
        </row>
        <row r="44">
          <cell r="D44" t="str">
            <v>P14</v>
          </cell>
          <cell r="E44" t="str">
            <v>THORTON</v>
          </cell>
          <cell r="F44" t="str">
            <v>PTSE00102</v>
          </cell>
        </row>
        <row r="45">
          <cell r="D45" t="str">
            <v>P15</v>
          </cell>
          <cell r="E45" t="str">
            <v>THORTON</v>
          </cell>
          <cell r="F45" t="str">
            <v>PTSE00006</v>
          </cell>
        </row>
        <row r="46">
          <cell r="D46" t="str">
            <v>P17</v>
          </cell>
          <cell r="E46" t="str">
            <v>THORTON</v>
          </cell>
          <cell r="F46" t="str">
            <v>PTSE00007</v>
          </cell>
        </row>
        <row r="47">
          <cell r="D47" t="str">
            <v>P18</v>
          </cell>
          <cell r="E47" t="str">
            <v>THORTON</v>
          </cell>
          <cell r="F47" t="str">
            <v>PTSE00101</v>
          </cell>
        </row>
        <row r="48">
          <cell r="D48" t="str">
            <v>P19</v>
          </cell>
          <cell r="E48" t="str">
            <v>THORTON</v>
          </cell>
          <cell r="F48" t="str">
            <v>PTSE00041</v>
          </cell>
        </row>
        <row r="49">
          <cell r="D49" t="str">
            <v>P20</v>
          </cell>
          <cell r="E49" t="str">
            <v>THORTON</v>
          </cell>
          <cell r="F49" t="str">
            <v>PTSE00046</v>
          </cell>
        </row>
        <row r="50">
          <cell r="D50" t="str">
            <v>P25</v>
          </cell>
          <cell r="E50" t="str">
            <v>QUINTA R</v>
          </cell>
          <cell r="F50" t="str">
            <v>PTSE00119</v>
          </cell>
        </row>
        <row r="51">
          <cell r="D51" t="str">
            <v>P26</v>
          </cell>
          <cell r="E51" t="str">
            <v>QUINTA R</v>
          </cell>
          <cell r="F51" t="str">
            <v>PTSE00120</v>
          </cell>
        </row>
        <row r="52">
          <cell r="D52" t="str">
            <v>P27</v>
          </cell>
          <cell r="E52" t="str">
            <v>QUINTA R</v>
          </cell>
          <cell r="F52" t="str">
            <v>PTSE00122</v>
          </cell>
        </row>
        <row r="53">
          <cell r="D53" t="str">
            <v>P28</v>
          </cell>
          <cell r="E53" t="str">
            <v>QUINTA R</v>
          </cell>
          <cell r="F53" t="str">
            <v>PTSE00123</v>
          </cell>
        </row>
        <row r="54">
          <cell r="D54" t="str">
            <v>P29</v>
          </cell>
          <cell r="E54" t="str">
            <v>QUINTA R</v>
          </cell>
          <cell r="F54" t="str">
            <v>PTSE00124</v>
          </cell>
        </row>
        <row r="55">
          <cell r="D55" t="str">
            <v>P30</v>
          </cell>
          <cell r="E55" t="str">
            <v>QUINTA R</v>
          </cell>
          <cell r="F55" t="str">
            <v>PTSE00125</v>
          </cell>
        </row>
        <row r="56">
          <cell r="D56" t="str">
            <v>P31</v>
          </cell>
          <cell r="E56" t="str">
            <v>QUINTA R</v>
          </cell>
          <cell r="F56" t="str">
            <v>PTSE00126</v>
          </cell>
        </row>
        <row r="57">
          <cell r="D57" t="str">
            <v>P32</v>
          </cell>
          <cell r="E57" t="str">
            <v>QUINTA R</v>
          </cell>
          <cell r="F57" t="str">
            <v>PTSE00127</v>
          </cell>
        </row>
        <row r="58">
          <cell r="D58" t="str">
            <v>P33</v>
          </cell>
          <cell r="E58" t="str">
            <v>QUINTA R</v>
          </cell>
          <cell r="F58" t="str">
            <v>PTSE00128</v>
          </cell>
        </row>
        <row r="59">
          <cell r="D59" t="str">
            <v>P34</v>
          </cell>
          <cell r="E59" t="str">
            <v>QUINTA R</v>
          </cell>
          <cell r="F59" t="str">
            <v>PTSE00129</v>
          </cell>
        </row>
        <row r="60">
          <cell r="D60" t="str">
            <v>P35</v>
          </cell>
          <cell r="E60" t="str">
            <v>QUINTA R</v>
          </cell>
          <cell r="F60" t="str">
            <v>PTSE00130</v>
          </cell>
        </row>
        <row r="61">
          <cell r="D61" t="str">
            <v>P36</v>
          </cell>
          <cell r="E61" t="str">
            <v>QUINTA R</v>
          </cell>
          <cell r="F61" t="str">
            <v>PTSE00131</v>
          </cell>
        </row>
        <row r="62">
          <cell r="D62" t="str">
            <v>P37</v>
          </cell>
          <cell r="E62" t="str">
            <v>QUINTA R</v>
          </cell>
          <cell r="F62" t="str">
            <v>PTSE00308</v>
          </cell>
        </row>
        <row r="63">
          <cell r="D63" t="str">
            <v>P38</v>
          </cell>
          <cell r="E63" t="str">
            <v>QUINTA R</v>
          </cell>
          <cell r="F63" t="str">
            <v>PTSE00309</v>
          </cell>
        </row>
        <row r="64">
          <cell r="D64" t="str">
            <v>P40</v>
          </cell>
          <cell r="E64" t="str">
            <v>QUINTA R</v>
          </cell>
          <cell r="F64" t="str">
            <v>PTSE00325</v>
          </cell>
        </row>
        <row r="65">
          <cell r="D65" t="str">
            <v>TV37</v>
          </cell>
          <cell r="E65" t="str">
            <v>QUINTA R</v>
          </cell>
          <cell r="F65" t="str">
            <v>PTSE00295  </v>
          </cell>
        </row>
        <row r="66">
          <cell r="D66" t="str">
            <v>TV48</v>
          </cell>
          <cell r="E66" t="str">
            <v>QUINTA R</v>
          </cell>
          <cell r="F66" t="str">
            <v>PTSE00296</v>
          </cell>
        </row>
        <row r="67">
          <cell r="D67" t="str">
            <v>TV24</v>
          </cell>
          <cell r="E67" t="str">
            <v>QUINTA R</v>
          </cell>
          <cell r="F67" t="str">
            <v>PTSE00118</v>
          </cell>
        </row>
        <row r="68">
          <cell r="D68" t="str">
            <v>TV19</v>
          </cell>
          <cell r="E68" t="str">
            <v>QUINTA R</v>
          </cell>
          <cell r="F68" t="str">
            <v>PTSE00155</v>
          </cell>
        </row>
        <row r="69">
          <cell r="D69" t="str">
            <v>PL2</v>
          </cell>
          <cell r="E69" t="str">
            <v>QUINTA R</v>
          </cell>
          <cell r="F69" t="str">
            <v>PTSE00008</v>
          </cell>
        </row>
        <row r="70">
          <cell r="D70" t="str">
            <v>TV04</v>
          </cell>
          <cell r="E70" t="str">
            <v>QUINTA R</v>
          </cell>
          <cell r="F70" t="str">
            <v>PTSE00098</v>
          </cell>
        </row>
        <row r="71">
          <cell r="D71" t="str">
            <v>TV01</v>
          </cell>
          <cell r="E71" t="str">
            <v>QUINTA R</v>
          </cell>
          <cell r="F71" t="str">
            <v>PTSE00087</v>
          </cell>
        </row>
        <row r="72">
          <cell r="D72" t="str">
            <v>TV02</v>
          </cell>
          <cell r="E72" t="str">
            <v>QUINTA R</v>
          </cell>
          <cell r="F72" t="str">
            <v>PTSE00097</v>
          </cell>
        </row>
        <row r="73">
          <cell r="D73" t="str">
            <v>TV06</v>
          </cell>
          <cell r="E73" t="str">
            <v>QUINTA R</v>
          </cell>
          <cell r="F73" t="str">
            <v>PTSE00179</v>
          </cell>
        </row>
        <row r="74">
          <cell r="D74" t="str">
            <v>TV07</v>
          </cell>
          <cell r="E74" t="str">
            <v>QUINTA R</v>
          </cell>
          <cell r="F74" t="str">
            <v>PTSE00217</v>
          </cell>
        </row>
        <row r="75">
          <cell r="D75" t="str">
            <v>TV10</v>
          </cell>
          <cell r="E75" t="str">
            <v>QUINTA R</v>
          </cell>
          <cell r="F75" t="str">
            <v>PTSE00212</v>
          </cell>
        </row>
        <row r="76">
          <cell r="D76" t="str">
            <v>TV11</v>
          </cell>
          <cell r="E76" t="str">
            <v>QUINTA R</v>
          </cell>
          <cell r="F76" t="str">
            <v>PTSE00116</v>
          </cell>
        </row>
        <row r="77">
          <cell r="D77" t="str">
            <v>TV22</v>
          </cell>
          <cell r="E77" t="str">
            <v>QUINTA R</v>
          </cell>
          <cell r="F77" t="str">
            <v>PTSE00158</v>
          </cell>
        </row>
        <row r="78">
          <cell r="D78" t="str">
            <v>TV03</v>
          </cell>
          <cell r="E78" t="str">
            <v>QUINTA R</v>
          </cell>
          <cell r="F78" t="str">
            <v>PTSE00043</v>
          </cell>
        </row>
        <row r="79">
          <cell r="D79" t="str">
            <v>TV21</v>
          </cell>
          <cell r="E79" t="str">
            <v>QUINTA R</v>
          </cell>
          <cell r="F79" t="str">
            <v>PTSE00117</v>
          </cell>
        </row>
        <row r="80">
          <cell r="D80" t="str">
            <v>TV54</v>
          </cell>
          <cell r="E80" t="str">
            <v>QUINTA R</v>
          </cell>
          <cell r="F80" t="str">
            <v>PTSE00210</v>
          </cell>
        </row>
        <row r="81">
          <cell r="D81" t="str">
            <v>TV55</v>
          </cell>
          <cell r="E81" t="str">
            <v>QUINTA R</v>
          </cell>
          <cell r="F81" t="str">
            <v>PTSE00211</v>
          </cell>
        </row>
        <row r="82">
          <cell r="D82" t="str">
            <v>P08</v>
          </cell>
          <cell r="E82" t="str">
            <v>QUINTA R</v>
          </cell>
          <cell r="F82" t="str">
            <v>PTSE00002</v>
          </cell>
        </row>
        <row r="83">
          <cell r="D83" t="str">
            <v>LP01</v>
          </cell>
          <cell r="E83" t="str">
            <v>QUINTA R</v>
          </cell>
          <cell r="F83" t="str">
            <v>PTSE00181</v>
          </cell>
        </row>
        <row r="84">
          <cell r="D84" t="str">
            <v>LP02</v>
          </cell>
          <cell r="E84" t="str">
            <v>QUINTA R</v>
          </cell>
          <cell r="F84" t="str">
            <v>PTSE00182</v>
          </cell>
        </row>
        <row r="85">
          <cell r="D85" t="str">
            <v>LP03</v>
          </cell>
          <cell r="E85" t="str">
            <v>QUINTA R</v>
          </cell>
          <cell r="F85" t="str">
            <v>PTSE00183</v>
          </cell>
        </row>
        <row r="86">
          <cell r="D86" t="str">
            <v>LP04</v>
          </cell>
          <cell r="E86" t="str">
            <v>QUINTA R</v>
          </cell>
          <cell r="F86" t="str">
            <v>PTSE00184</v>
          </cell>
        </row>
        <row r="87">
          <cell r="D87" t="str">
            <v>LP05</v>
          </cell>
          <cell r="E87" t="str">
            <v>QUINTA R</v>
          </cell>
          <cell r="F87" t="str">
            <v>PTSE00185</v>
          </cell>
        </row>
        <row r="88">
          <cell r="D88" t="str">
            <v>LP06</v>
          </cell>
          <cell r="E88" t="str">
            <v>QUINTA R</v>
          </cell>
          <cell r="F88" t="str">
            <v>PTSE00186</v>
          </cell>
        </row>
        <row r="89">
          <cell r="D89" t="str">
            <v>LP07</v>
          </cell>
          <cell r="E89" t="str">
            <v>QUINTA R</v>
          </cell>
          <cell r="F89" t="str">
            <v>PTSE00187</v>
          </cell>
        </row>
        <row r="90">
          <cell r="D90" t="str">
            <v>LP08</v>
          </cell>
          <cell r="E90" t="str">
            <v>QUINTA R</v>
          </cell>
          <cell r="F90" t="str">
            <v>PTSE00188</v>
          </cell>
        </row>
        <row r="91">
          <cell r="D91" t="str">
            <v>LP09</v>
          </cell>
          <cell r="E91" t="str">
            <v>QUINTA R</v>
          </cell>
          <cell r="F91" t="str">
            <v>PTSE00189</v>
          </cell>
        </row>
        <row r="92">
          <cell r="D92" t="str">
            <v>LP10</v>
          </cell>
          <cell r="E92" t="str">
            <v>QUINTA R</v>
          </cell>
          <cell r="F92" t="str">
            <v>PTSE00190</v>
          </cell>
        </row>
        <row r="93">
          <cell r="D93" t="str">
            <v>LP11</v>
          </cell>
          <cell r="E93" t="str">
            <v>QUINTA R</v>
          </cell>
          <cell r="F93" t="str">
            <v>PTSE00191</v>
          </cell>
        </row>
        <row r="94">
          <cell r="D94" t="str">
            <v>LP12</v>
          </cell>
          <cell r="E94" t="str">
            <v>QUINTA R</v>
          </cell>
          <cell r="F94" t="str">
            <v>PTSE00192</v>
          </cell>
        </row>
        <row r="95">
          <cell r="D95" t="str">
            <v>LP13</v>
          </cell>
          <cell r="E95" t="str">
            <v>QUINTA R</v>
          </cell>
          <cell r="F95" t="str">
            <v>PTSE00193</v>
          </cell>
        </row>
        <row r="96">
          <cell r="D96" t="str">
            <v>LP14</v>
          </cell>
          <cell r="E96" t="str">
            <v>QUINTA R</v>
          </cell>
          <cell r="F96" t="str">
            <v>PTSE00194</v>
          </cell>
        </row>
        <row r="97">
          <cell r="D97" t="str">
            <v>LP15</v>
          </cell>
          <cell r="E97" t="str">
            <v>QUINTA R</v>
          </cell>
          <cell r="F97" t="str">
            <v>PTSE00195</v>
          </cell>
        </row>
        <row r="98">
          <cell r="D98" t="str">
            <v>LP16</v>
          </cell>
          <cell r="E98" t="str">
            <v>QUINTA R</v>
          </cell>
          <cell r="F98" t="str">
            <v>PTSE00196</v>
          </cell>
        </row>
        <row r="99">
          <cell r="D99" t="str">
            <v>LP17</v>
          </cell>
          <cell r="E99" t="str">
            <v>QUINTA R</v>
          </cell>
          <cell r="F99" t="str">
            <v>PTSE00197</v>
          </cell>
        </row>
        <row r="100">
          <cell r="D100" t="str">
            <v>LP21</v>
          </cell>
          <cell r="E100" t="str">
            <v>QUINTA R</v>
          </cell>
          <cell r="F100" t="str">
            <v>PTSE00250</v>
          </cell>
        </row>
        <row r="101">
          <cell r="D101" t="str">
            <v>P43</v>
          </cell>
          <cell r="E101" t="str">
            <v>QUINTA R</v>
          </cell>
          <cell r="F101" t="str">
            <v>PTSE00331</v>
          </cell>
        </row>
        <row r="102">
          <cell r="D102" t="str">
            <v>P50</v>
          </cell>
          <cell r="E102" t="str">
            <v>QUINTA R</v>
          </cell>
          <cell r="F102" t="str">
            <v>PTSE00332</v>
          </cell>
        </row>
        <row r="103">
          <cell r="D103" t="str">
            <v>P44</v>
          </cell>
          <cell r="E103" t="str">
            <v>QUINTA R</v>
          </cell>
          <cell r="F103" t="str">
            <v>PTSE00329</v>
          </cell>
        </row>
        <row r="104">
          <cell r="D104" t="str">
            <v>P45</v>
          </cell>
          <cell r="E104" t="str">
            <v>QUINTA R</v>
          </cell>
          <cell r="F104" t="str">
            <v>PTSE00333</v>
          </cell>
        </row>
        <row r="105">
          <cell r="D105" t="str">
            <v>P48</v>
          </cell>
          <cell r="E105" t="str">
            <v>QUINTA R</v>
          </cell>
          <cell r="F105" t="str">
            <v>PTSE00330</v>
          </cell>
        </row>
        <row r="106">
          <cell r="D106" t="str">
            <v>P41</v>
          </cell>
          <cell r="E106" t="str">
            <v>QUINTA R</v>
          </cell>
          <cell r="F106" t="str">
            <v>PTSE00334</v>
          </cell>
        </row>
        <row r="107">
          <cell r="D107" t="str">
            <v>P42</v>
          </cell>
          <cell r="E107" t="str">
            <v>QUINTA R</v>
          </cell>
          <cell r="F107" t="str">
            <v>PTSE00335</v>
          </cell>
        </row>
        <row r="108">
          <cell r="D108" t="str">
            <v>P46</v>
          </cell>
          <cell r="E108" t="str">
            <v>QUINTA R</v>
          </cell>
          <cell r="F108" t="str">
            <v>PTSE00336</v>
          </cell>
        </row>
        <row r="109">
          <cell r="D109" t="str">
            <v>P47</v>
          </cell>
          <cell r="E109" t="str">
            <v>QUINTA R</v>
          </cell>
          <cell r="F109" t="str">
            <v>PTSE00337</v>
          </cell>
        </row>
        <row r="110">
          <cell r="D110" t="str">
            <v>P49</v>
          </cell>
          <cell r="E110" t="str">
            <v>QUINTA R</v>
          </cell>
          <cell r="F110" t="str">
            <v>PTSE00338</v>
          </cell>
        </row>
        <row r="111">
          <cell r="D111" t="str">
            <v>TV31</v>
          </cell>
          <cell r="E111" t="str">
            <v>THORTON</v>
          </cell>
          <cell r="F111" t="str">
            <v>PTSE00238</v>
          </cell>
        </row>
        <row r="112">
          <cell r="D112" t="str">
            <v>TV53</v>
          </cell>
          <cell r="E112" t="str">
            <v>THORTON</v>
          </cell>
          <cell r="F112" t="str">
            <v>PTSE00237</v>
          </cell>
        </row>
        <row r="113">
          <cell r="D113" t="str">
            <v>LP28</v>
          </cell>
          <cell r="E113" t="str">
            <v>THORTON</v>
          </cell>
          <cell r="F113" t="str">
            <v>PTSE00343</v>
          </cell>
        </row>
        <row r="114">
          <cell r="D114" t="str">
            <v>LP29</v>
          </cell>
          <cell r="E114" t="str">
            <v>THORTON</v>
          </cell>
          <cell r="F114" t="str">
            <v>PTSE00344</v>
          </cell>
        </row>
        <row r="115">
          <cell r="D115" t="str">
            <v>LP30</v>
          </cell>
          <cell r="E115" t="str">
            <v>THORTON</v>
          </cell>
          <cell r="F115" t="str">
            <v>PTSE00345</v>
          </cell>
        </row>
        <row r="116">
          <cell r="D116" t="str">
            <v>LP31</v>
          </cell>
          <cell r="E116" t="str">
            <v>THORTON</v>
          </cell>
          <cell r="F116" t="str">
            <v>PTSE00346</v>
          </cell>
        </row>
        <row r="117">
          <cell r="D117" t="str">
            <v>P51</v>
          </cell>
          <cell r="E117" t="str">
            <v>THORTON</v>
          </cell>
          <cell r="F117" t="str">
            <v>PTSE00361</v>
          </cell>
        </row>
        <row r="118">
          <cell r="D118" t="str">
            <v>P52</v>
          </cell>
          <cell r="E118" t="str">
            <v>THORTON</v>
          </cell>
          <cell r="F118" t="str">
            <v>PTSE00362</v>
          </cell>
        </row>
        <row r="119">
          <cell r="D119" t="str">
            <v>P53</v>
          </cell>
          <cell r="E119" t="str">
            <v>THORTON</v>
          </cell>
          <cell r="F119" t="str">
            <v>PTSE00359</v>
          </cell>
        </row>
        <row r="120">
          <cell r="D120" t="str">
            <v>P54</v>
          </cell>
          <cell r="E120" t="str">
            <v>THORTON</v>
          </cell>
          <cell r="F120" t="str">
            <v>PTSE00360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X535"/>
  <sheetViews>
    <sheetView tabSelected="1" topLeftCell="A504" zoomScale="85" zoomScaleNormal="85" workbookViewId="0">
      <selection activeCell="L510" sqref="L510"/>
    </sheetView>
  </sheetViews>
  <sheetFormatPr baseColWidth="10" defaultColWidth="9.140625" defaultRowHeight="15" x14ac:dyDescent="0.25"/>
  <cols>
    <col min="1" max="1" width="5.42578125" customWidth="1"/>
    <col min="2" max="2" width="9.85546875" style="1" customWidth="1"/>
    <col min="3" max="3" width="13.42578125" style="22" customWidth="1"/>
    <col min="4" max="4" width="15.28515625" customWidth="1"/>
    <col min="5" max="5" width="7.42578125" customWidth="1"/>
    <col min="6" max="6" width="11.28515625" style="10" customWidth="1"/>
    <col min="7" max="7" width="9.85546875" style="140" customWidth="1"/>
    <col min="8" max="8" width="7.28515625" style="143" customWidth="1"/>
    <col min="9" max="9" width="7.7109375" style="2" customWidth="1"/>
    <col min="10" max="10" width="6.42578125" style="2" customWidth="1"/>
    <col min="11" max="11" width="10.85546875" style="22" customWidth="1"/>
    <col min="12" max="12" width="10.5703125" style="22" customWidth="1"/>
    <col min="13" max="13" width="9.42578125" style="22" customWidth="1"/>
    <col min="14" max="14" width="10" style="22" customWidth="1"/>
    <col min="15" max="15" width="13" customWidth="1"/>
    <col min="16" max="16" width="7.140625" customWidth="1"/>
    <col min="17" max="17" width="9.42578125" style="22" bestFit="1" customWidth="1"/>
    <col min="18" max="18" width="10.85546875" customWidth="1"/>
    <col min="19" max="20" width="11.5703125" customWidth="1"/>
    <col min="21" max="21" width="12.85546875" customWidth="1"/>
    <col min="22" max="23" width="10.7109375" customWidth="1"/>
    <col min="24" max="24" width="9.5703125" bestFit="1" customWidth="1"/>
  </cols>
  <sheetData>
    <row r="3" spans="2:24" s="135" customFormat="1" x14ac:dyDescent="0.25">
      <c r="B3" s="159" t="s">
        <v>208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"/>
      <c r="V3" s="2"/>
      <c r="W3" s="2"/>
      <c r="X3" s="2"/>
    </row>
    <row r="4" spans="2:24" s="135" customFormat="1" ht="18.75" customHeight="1" x14ac:dyDescent="0.25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"/>
      <c r="V4" s="2"/>
      <c r="W4" s="2"/>
      <c r="X4" s="2"/>
    </row>
    <row r="5" spans="2:24" s="135" customFormat="1" x14ac:dyDescent="0.25">
      <c r="B5" s="1"/>
      <c r="C5" s="22"/>
      <c r="F5" s="10"/>
      <c r="G5" s="140"/>
      <c r="H5" s="143"/>
      <c r="I5" s="2"/>
      <c r="J5" s="2"/>
      <c r="K5" s="22"/>
      <c r="L5" s="22"/>
      <c r="M5" s="22"/>
      <c r="N5" s="22"/>
      <c r="Q5" s="22"/>
    </row>
    <row r="6" spans="2:24" s="145" customFormat="1" ht="36.75" customHeight="1" x14ac:dyDescent="0.25">
      <c r="B6" s="67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66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9"/>
      <c r="T6" s="9"/>
      <c r="U6" s="144"/>
      <c r="V6" s="144"/>
      <c r="W6" s="144"/>
      <c r="X6" s="144"/>
    </row>
    <row r="7" spans="2:24" s="10" customFormat="1" ht="15" customHeight="1" x14ac:dyDescent="0.25">
      <c r="B7" s="99" t="s">
        <v>185</v>
      </c>
      <c r="C7" s="71" t="s">
        <v>209</v>
      </c>
      <c r="D7" s="99" t="s">
        <v>226</v>
      </c>
      <c r="E7" s="99" t="s">
        <v>185</v>
      </c>
      <c r="F7" s="99" t="s">
        <v>227</v>
      </c>
      <c r="G7" s="139" t="s">
        <v>241</v>
      </c>
      <c r="H7" s="142">
        <v>966</v>
      </c>
      <c r="I7" s="131">
        <v>2980</v>
      </c>
      <c r="J7" s="118">
        <v>398.4</v>
      </c>
      <c r="K7" s="114">
        <v>8482.23</v>
      </c>
      <c r="L7" s="71">
        <v>64200</v>
      </c>
      <c r="M7" s="71" t="s">
        <v>249</v>
      </c>
      <c r="N7" s="119">
        <v>16192934</v>
      </c>
      <c r="O7" s="71">
        <v>4500507548</v>
      </c>
      <c r="P7" s="149" t="s">
        <v>34</v>
      </c>
      <c r="Q7" s="149" t="s">
        <v>25</v>
      </c>
      <c r="R7" s="148" t="s">
        <v>273</v>
      </c>
      <c r="S7" s="116" t="str">
        <f t="shared" ref="S7:S24" si="0">CONCATENATE(L7,"-",D7)</f>
        <v>64200-Humberto Najera Castro</v>
      </c>
      <c r="T7" s="115" t="str">
        <f t="shared" ref="T7:T24" si="1">CONCATENATE(O7,"/",F7,"-",I7)</f>
        <v>4500507548/Molango-2980</v>
      </c>
      <c r="U7" s="12" t="str">
        <f>VLOOKUP(P7,[1]Hoja3!$D$40:$F$123,3,0)</f>
        <v>PTSE00181</v>
      </c>
      <c r="V7" s="13">
        <f t="shared" ref="V7:V24" si="2">SUM(K7*96)/100</f>
        <v>8142.9407999999994</v>
      </c>
      <c r="W7" s="14">
        <f t="shared" ref="W7:W24" si="3">SUM(V7/96)*100</f>
        <v>8482.23</v>
      </c>
      <c r="X7" s="14">
        <f t="shared" ref="X7:X24" si="4">W7*0.16</f>
        <v>1357.1568</v>
      </c>
    </row>
    <row r="8" spans="2:24" s="10" customFormat="1" ht="15" customHeight="1" x14ac:dyDescent="0.25">
      <c r="B8" s="99" t="s">
        <v>185</v>
      </c>
      <c r="C8" s="71" t="s">
        <v>209</v>
      </c>
      <c r="D8" s="99" t="s">
        <v>221</v>
      </c>
      <c r="E8" s="99" t="s">
        <v>212</v>
      </c>
      <c r="F8" s="99" t="s">
        <v>222</v>
      </c>
      <c r="G8" s="139" t="s">
        <v>242</v>
      </c>
      <c r="H8" s="142">
        <v>1500</v>
      </c>
      <c r="I8" s="131">
        <v>5680</v>
      </c>
      <c r="J8" s="118">
        <v>155</v>
      </c>
      <c r="K8" s="114">
        <v>4811.1099999999997</v>
      </c>
      <c r="L8" s="71">
        <v>64179</v>
      </c>
      <c r="M8" s="71" t="s">
        <v>247</v>
      </c>
      <c r="N8" s="119">
        <v>16192935</v>
      </c>
      <c r="O8" s="71">
        <v>4500507550</v>
      </c>
      <c r="P8" s="149" t="s">
        <v>36</v>
      </c>
      <c r="Q8" s="149" t="s">
        <v>263</v>
      </c>
      <c r="R8" s="148" t="s">
        <v>189</v>
      </c>
      <c r="S8" s="116" t="str">
        <f t="shared" si="0"/>
        <v>64179-Distribuidora Avicola Canto Alegre</v>
      </c>
      <c r="T8" s="115" t="str">
        <f t="shared" si="1"/>
        <v>4500507550/Chimalhuacan-5680</v>
      </c>
      <c r="U8" s="12" t="str">
        <f>VLOOKUP(P8,[1]Hoja3!$D$40:$F$123,3,0)</f>
        <v>PTSE00183</v>
      </c>
      <c r="V8" s="13">
        <f t="shared" si="2"/>
        <v>4618.6655999999994</v>
      </c>
      <c r="W8" s="14">
        <f t="shared" si="3"/>
        <v>4811.1099999999997</v>
      </c>
      <c r="X8" s="14">
        <f t="shared" si="4"/>
        <v>769.77760000000001</v>
      </c>
    </row>
    <row r="9" spans="2:24" s="10" customFormat="1" ht="15" customHeight="1" x14ac:dyDescent="0.25">
      <c r="B9" s="99" t="s">
        <v>185</v>
      </c>
      <c r="C9" s="71" t="s">
        <v>209</v>
      </c>
      <c r="D9" s="99" t="s">
        <v>228</v>
      </c>
      <c r="E9" s="99" t="s">
        <v>212</v>
      </c>
      <c r="F9" s="99" t="s">
        <v>229</v>
      </c>
      <c r="G9" s="139" t="s">
        <v>241</v>
      </c>
      <c r="H9" s="142">
        <v>1000</v>
      </c>
      <c r="I9" s="131">
        <v>3345</v>
      </c>
      <c r="J9" s="118">
        <v>150</v>
      </c>
      <c r="K9" s="114">
        <v>4811.1099999999997</v>
      </c>
      <c r="L9" s="71">
        <v>64207</v>
      </c>
      <c r="M9" s="71" t="s">
        <v>250</v>
      </c>
      <c r="N9" s="119">
        <v>16192936</v>
      </c>
      <c r="O9" s="71">
        <v>4500507552</v>
      </c>
      <c r="P9" s="149" t="s">
        <v>258</v>
      </c>
      <c r="Q9" s="149" t="s">
        <v>264</v>
      </c>
      <c r="R9" s="148" t="s">
        <v>274</v>
      </c>
      <c r="S9" s="116" t="str">
        <f t="shared" si="0"/>
        <v>64207-Felipe de Jesus Javier Martinez Can</v>
      </c>
      <c r="T9" s="115" t="str">
        <f t="shared" si="1"/>
        <v>4500507552/Coyotepec-3345</v>
      </c>
      <c r="U9" s="12" t="str">
        <f>VLOOKUP(P9,[1]Hoja3!$D$40:$F$123,3,0)</f>
        <v>PTSE00186</v>
      </c>
      <c r="V9" s="13">
        <f t="shared" si="2"/>
        <v>4618.6655999999994</v>
      </c>
      <c r="W9" s="14">
        <f t="shared" si="3"/>
        <v>4811.1099999999997</v>
      </c>
      <c r="X9" s="14">
        <f t="shared" si="4"/>
        <v>769.77760000000001</v>
      </c>
    </row>
    <row r="10" spans="2:24" s="10" customFormat="1" ht="15" customHeight="1" x14ac:dyDescent="0.25">
      <c r="B10" s="99" t="s">
        <v>185</v>
      </c>
      <c r="C10" s="71" t="s">
        <v>209</v>
      </c>
      <c r="D10" s="99" t="s">
        <v>221</v>
      </c>
      <c r="E10" s="99" t="s">
        <v>212</v>
      </c>
      <c r="F10" s="99" t="s">
        <v>225</v>
      </c>
      <c r="G10" s="139" t="s">
        <v>242</v>
      </c>
      <c r="H10" s="142">
        <v>1500</v>
      </c>
      <c r="I10" s="131">
        <v>5450</v>
      </c>
      <c r="J10" s="118">
        <v>80</v>
      </c>
      <c r="K10" s="114">
        <v>4811.1099999999997</v>
      </c>
      <c r="L10" s="71">
        <v>64199</v>
      </c>
      <c r="M10" s="71" t="s">
        <v>247</v>
      </c>
      <c r="N10" s="119">
        <v>16192937</v>
      </c>
      <c r="O10" s="71">
        <v>4500507551</v>
      </c>
      <c r="P10" s="149" t="s">
        <v>42</v>
      </c>
      <c r="Q10" s="149" t="s">
        <v>31</v>
      </c>
      <c r="R10" s="148" t="s">
        <v>272</v>
      </c>
      <c r="S10" s="116" t="str">
        <f t="shared" si="0"/>
        <v>64199-Distribuidora Avicola Canto Alegre</v>
      </c>
      <c r="T10" s="115" t="str">
        <f t="shared" si="1"/>
        <v>4500507551/Ecatepec-5450</v>
      </c>
      <c r="U10" s="12" t="str">
        <f>VLOOKUP(P10,[1]Hoja3!$D$40:$F$123,3,0)</f>
        <v>PTSE00189</v>
      </c>
      <c r="V10" s="13">
        <f t="shared" si="2"/>
        <v>4618.6655999999994</v>
      </c>
      <c r="W10" s="14">
        <f t="shared" si="3"/>
        <v>4811.1099999999997</v>
      </c>
      <c r="X10" s="14">
        <f t="shared" si="4"/>
        <v>769.77760000000001</v>
      </c>
    </row>
    <row r="11" spans="2:24" s="10" customFormat="1" ht="15" customHeight="1" x14ac:dyDescent="0.25">
      <c r="B11" s="99" t="s">
        <v>185</v>
      </c>
      <c r="C11" s="71" t="s">
        <v>209</v>
      </c>
      <c r="D11" s="99" t="s">
        <v>237</v>
      </c>
      <c r="E11" s="99" t="s">
        <v>185</v>
      </c>
      <c r="F11" s="99" t="s">
        <v>238</v>
      </c>
      <c r="G11" s="139" t="s">
        <v>241</v>
      </c>
      <c r="H11" s="142">
        <v>1863</v>
      </c>
      <c r="I11" s="131">
        <v>5340</v>
      </c>
      <c r="J11" s="118">
        <v>214.6</v>
      </c>
      <c r="K11" s="114">
        <v>4811.1099999999997</v>
      </c>
      <c r="L11" s="71">
        <v>64222</v>
      </c>
      <c r="M11" s="71" t="s">
        <v>254</v>
      </c>
      <c r="N11" s="119">
        <v>16192938</v>
      </c>
      <c r="O11" s="71">
        <v>4500507556</v>
      </c>
      <c r="P11" s="149" t="s">
        <v>37</v>
      </c>
      <c r="Q11" s="149" t="s">
        <v>27</v>
      </c>
      <c r="R11" s="148" t="s">
        <v>279</v>
      </c>
      <c r="S11" s="116" t="str">
        <f t="shared" si="0"/>
        <v>64222-Expendio Tulancingo</v>
      </c>
      <c r="T11" s="115" t="str">
        <f t="shared" si="1"/>
        <v>4500507556/Tulancingo-5340</v>
      </c>
      <c r="U11" s="12" t="str">
        <f>VLOOKUP(P11,[1]Hoja3!$D$40:$F$123,3,0)</f>
        <v>PTSE00190</v>
      </c>
      <c r="V11" s="13">
        <f t="shared" si="2"/>
        <v>4618.6655999999994</v>
      </c>
      <c r="W11" s="14">
        <f t="shared" si="3"/>
        <v>4811.1099999999997</v>
      </c>
      <c r="X11" s="14">
        <f t="shared" si="4"/>
        <v>769.77760000000001</v>
      </c>
    </row>
    <row r="12" spans="2:24" s="10" customFormat="1" ht="15" customHeight="1" x14ac:dyDescent="0.25">
      <c r="B12" s="99" t="s">
        <v>185</v>
      </c>
      <c r="C12" s="71" t="s">
        <v>209</v>
      </c>
      <c r="D12" s="99" t="s">
        <v>233</v>
      </c>
      <c r="E12" s="99" t="s">
        <v>212</v>
      </c>
      <c r="F12" s="99" t="s">
        <v>234</v>
      </c>
      <c r="G12" s="139" t="s">
        <v>242</v>
      </c>
      <c r="H12" s="142">
        <v>2160</v>
      </c>
      <c r="I12" s="131">
        <v>5945</v>
      </c>
      <c r="J12" s="118">
        <v>178.2</v>
      </c>
      <c r="K12" s="114">
        <v>4811.1099999999997</v>
      </c>
      <c r="L12" s="71">
        <v>64225</v>
      </c>
      <c r="M12" s="71" t="s">
        <v>255</v>
      </c>
      <c r="N12" s="119">
        <v>16192939</v>
      </c>
      <c r="O12" s="71">
        <v>4500507560</v>
      </c>
      <c r="P12" s="149" t="s">
        <v>188</v>
      </c>
      <c r="Q12" s="149" t="s">
        <v>186</v>
      </c>
      <c r="R12" s="148" t="s">
        <v>280</v>
      </c>
      <c r="S12" s="116" t="str">
        <f t="shared" si="0"/>
        <v>64225-Rastro Los Reyes</v>
      </c>
      <c r="T12" s="115" t="str">
        <f t="shared" si="1"/>
        <v>4500507560/Los Reyes La Paz-5945</v>
      </c>
      <c r="U12" s="12" t="str">
        <f>VLOOKUP(P12,[1]Hoja3!$D$40:$F$123,3,0)</f>
        <v>PTSE00191</v>
      </c>
      <c r="V12" s="13">
        <f t="shared" si="2"/>
        <v>4618.6655999999994</v>
      </c>
      <c r="W12" s="14">
        <f t="shared" si="3"/>
        <v>4811.1099999999997</v>
      </c>
      <c r="X12" s="14">
        <f t="shared" si="4"/>
        <v>769.77760000000001</v>
      </c>
    </row>
    <row r="13" spans="2:24" s="10" customFormat="1" ht="15" customHeight="1" x14ac:dyDescent="0.25">
      <c r="B13" s="99" t="s">
        <v>185</v>
      </c>
      <c r="C13" s="71" t="s">
        <v>209</v>
      </c>
      <c r="D13" s="99" t="s">
        <v>230</v>
      </c>
      <c r="E13" s="99" t="s">
        <v>212</v>
      </c>
      <c r="F13" s="99" t="s">
        <v>215</v>
      </c>
      <c r="G13" s="139" t="s">
        <v>241</v>
      </c>
      <c r="H13" s="142">
        <v>1126</v>
      </c>
      <c r="I13" s="131">
        <v>3490</v>
      </c>
      <c r="J13" s="118">
        <v>285</v>
      </c>
      <c r="K13" s="114">
        <v>6010.11</v>
      </c>
      <c r="L13" s="71">
        <v>64210</v>
      </c>
      <c r="M13" s="71" t="s">
        <v>251</v>
      </c>
      <c r="N13" s="119">
        <v>16192940</v>
      </c>
      <c r="O13" s="71">
        <v>4500507553</v>
      </c>
      <c r="P13" s="149" t="s">
        <v>259</v>
      </c>
      <c r="Q13" s="149" t="s">
        <v>244</v>
      </c>
      <c r="R13" s="148" t="s">
        <v>275</v>
      </c>
      <c r="S13" s="116" t="str">
        <f t="shared" si="0"/>
        <v>64210-Jose Antonio Esquivel Ovando</v>
      </c>
      <c r="T13" s="115" t="str">
        <f t="shared" si="1"/>
        <v>4500507553/Xonacatlan-3490</v>
      </c>
      <c r="U13" s="12" t="str">
        <f>VLOOKUP(P13,[1]Hoja3!$D$40:$F$123,3,0)</f>
        <v>PTSE00192</v>
      </c>
      <c r="V13" s="13">
        <f t="shared" si="2"/>
        <v>5769.7055999999993</v>
      </c>
      <c r="W13" s="14">
        <f t="shared" si="3"/>
        <v>6010.11</v>
      </c>
      <c r="X13" s="14">
        <f t="shared" si="4"/>
        <v>961.61759999999992</v>
      </c>
    </row>
    <row r="14" spans="2:24" s="10" customFormat="1" ht="15" customHeight="1" x14ac:dyDescent="0.25">
      <c r="B14" s="99" t="s">
        <v>185</v>
      </c>
      <c r="C14" s="71" t="s">
        <v>209</v>
      </c>
      <c r="D14" s="99" t="s">
        <v>211</v>
      </c>
      <c r="E14" s="99" t="s">
        <v>212</v>
      </c>
      <c r="F14" s="99" t="s">
        <v>213</v>
      </c>
      <c r="G14" s="139" t="s">
        <v>241</v>
      </c>
      <c r="H14" s="142">
        <v>1800</v>
      </c>
      <c r="I14" s="131">
        <v>6080</v>
      </c>
      <c r="J14" s="118">
        <v>280</v>
      </c>
      <c r="K14" s="114">
        <v>5901.11</v>
      </c>
      <c r="L14" s="71">
        <v>64226</v>
      </c>
      <c r="M14" s="71" t="s">
        <v>199</v>
      </c>
      <c r="N14" s="119">
        <v>16192941</v>
      </c>
      <c r="O14" s="71">
        <v>4500507564</v>
      </c>
      <c r="P14" s="149" t="s">
        <v>100</v>
      </c>
      <c r="Q14" s="149" t="s">
        <v>261</v>
      </c>
      <c r="R14" s="148" t="s">
        <v>267</v>
      </c>
      <c r="S14" s="116" t="str">
        <f t="shared" si="0"/>
        <v>64226-Medina Romero Roberto Carlos</v>
      </c>
      <c r="T14" s="115" t="str">
        <f t="shared" si="1"/>
        <v>4500507564/Santiago Tianguistenco-6080</v>
      </c>
      <c r="U14" s="12" t="str">
        <f>VLOOKUP(P14,[1]Hoja3!$D$40:$F$123,3,0)</f>
        <v>PTSE00194</v>
      </c>
      <c r="V14" s="13">
        <f t="shared" si="2"/>
        <v>5665.065599999999</v>
      </c>
      <c r="W14" s="14">
        <f t="shared" si="3"/>
        <v>5901.1099999999988</v>
      </c>
      <c r="X14" s="14">
        <f t="shared" si="4"/>
        <v>944.17759999999987</v>
      </c>
    </row>
    <row r="15" spans="2:24" s="10" customFormat="1" ht="15" customHeight="1" x14ac:dyDescent="0.25">
      <c r="B15" s="99" t="s">
        <v>185</v>
      </c>
      <c r="C15" s="71" t="s">
        <v>209</v>
      </c>
      <c r="D15" s="99" t="s">
        <v>235</v>
      </c>
      <c r="E15" s="99" t="s">
        <v>185</v>
      </c>
      <c r="F15" s="99" t="s">
        <v>236</v>
      </c>
      <c r="G15" s="139" t="s">
        <v>241</v>
      </c>
      <c r="H15" s="142">
        <v>2268</v>
      </c>
      <c r="I15" s="131">
        <v>6690</v>
      </c>
      <c r="J15" s="118">
        <v>185</v>
      </c>
      <c r="K15" s="114">
        <v>4811.1099999999997</v>
      </c>
      <c r="L15" s="71">
        <v>64221</v>
      </c>
      <c r="M15" s="71" t="s">
        <v>207</v>
      </c>
      <c r="N15" s="119">
        <v>16192942</v>
      </c>
      <c r="O15" s="71">
        <v>4500507555</v>
      </c>
      <c r="P15" s="149" t="s">
        <v>39</v>
      </c>
      <c r="Q15" s="149" t="s">
        <v>29</v>
      </c>
      <c r="R15" s="148" t="s">
        <v>278</v>
      </c>
      <c r="S15" s="116" t="str">
        <f t="shared" si="0"/>
        <v>64221-Expendio Actopan</v>
      </c>
      <c r="T15" s="115" t="str">
        <f t="shared" si="1"/>
        <v>4500507555/Actopan-6690</v>
      </c>
      <c r="U15" s="12" t="str">
        <f>VLOOKUP(P15,[1]Hoja3!$D$40:$F$123,3,0)</f>
        <v>PTSE00196</v>
      </c>
      <c r="V15" s="13">
        <f t="shared" si="2"/>
        <v>4618.6655999999994</v>
      </c>
      <c r="W15" s="14">
        <f t="shared" si="3"/>
        <v>4811.1099999999997</v>
      </c>
      <c r="X15" s="14">
        <f t="shared" si="4"/>
        <v>769.77760000000001</v>
      </c>
    </row>
    <row r="16" spans="2:24" s="10" customFormat="1" ht="15" customHeight="1" x14ac:dyDescent="0.25">
      <c r="B16" s="99" t="s">
        <v>185</v>
      </c>
      <c r="C16" s="71" t="s">
        <v>209</v>
      </c>
      <c r="D16" s="99" t="s">
        <v>214</v>
      </c>
      <c r="E16" s="99" t="s">
        <v>212</v>
      </c>
      <c r="F16" s="99" t="s">
        <v>215</v>
      </c>
      <c r="G16" s="139" t="s">
        <v>241</v>
      </c>
      <c r="H16" s="142">
        <v>1260</v>
      </c>
      <c r="I16" s="131">
        <v>3780</v>
      </c>
      <c r="J16" s="118">
        <v>270</v>
      </c>
      <c r="K16" s="114">
        <v>5720.17</v>
      </c>
      <c r="L16" s="71">
        <v>64188</v>
      </c>
      <c r="M16" s="71" t="s">
        <v>187</v>
      </c>
      <c r="N16" s="119">
        <v>16192943</v>
      </c>
      <c r="O16" s="71">
        <v>4500507563</v>
      </c>
      <c r="P16" s="149" t="s">
        <v>52</v>
      </c>
      <c r="Q16" s="149" t="s">
        <v>262</v>
      </c>
      <c r="R16" s="148" t="s">
        <v>268</v>
      </c>
      <c r="S16" s="116" t="str">
        <f t="shared" si="0"/>
        <v>64188-Expendio Toluca</v>
      </c>
      <c r="T16" s="115" t="str">
        <f t="shared" si="1"/>
        <v>4500507563/Xonacatlan-3780</v>
      </c>
      <c r="U16" s="12" t="str">
        <f>VLOOKUP(P16,[1]Hoja3!$D$40:$F$123,3,0)</f>
        <v>PTSE00344</v>
      </c>
      <c r="V16" s="13">
        <f t="shared" si="2"/>
        <v>5491.3632000000007</v>
      </c>
      <c r="W16" s="14">
        <f t="shared" si="3"/>
        <v>5720.170000000001</v>
      </c>
      <c r="X16" s="14">
        <f t="shared" si="4"/>
        <v>915.22720000000015</v>
      </c>
    </row>
    <row r="17" spans="2:24" s="10" customFormat="1" ht="15" customHeight="1" x14ac:dyDescent="0.25">
      <c r="B17" s="99" t="s">
        <v>185</v>
      </c>
      <c r="C17" s="71" t="s">
        <v>209</v>
      </c>
      <c r="D17" s="99" t="s">
        <v>223</v>
      </c>
      <c r="E17" s="99" t="s">
        <v>212</v>
      </c>
      <c r="F17" s="99" t="s">
        <v>224</v>
      </c>
      <c r="G17" s="139" t="s">
        <v>241</v>
      </c>
      <c r="H17" s="142">
        <v>1400</v>
      </c>
      <c r="I17" s="131">
        <v>4165</v>
      </c>
      <c r="J17" s="118">
        <v>214.2</v>
      </c>
      <c r="K17" s="114">
        <v>4531.63</v>
      </c>
      <c r="L17" s="71">
        <v>64191</v>
      </c>
      <c r="M17" s="71" t="s">
        <v>187</v>
      </c>
      <c r="N17" s="119">
        <v>16192944</v>
      </c>
      <c r="O17" s="71">
        <v>4500507557</v>
      </c>
      <c r="P17" s="149" t="s">
        <v>38</v>
      </c>
      <c r="Q17" s="149" t="s">
        <v>28</v>
      </c>
      <c r="R17" s="148" t="s">
        <v>270</v>
      </c>
      <c r="S17" s="116" t="str">
        <f t="shared" si="0"/>
        <v>64191-Expendio Colmena</v>
      </c>
      <c r="T17" s="115" t="str">
        <f t="shared" si="1"/>
        <v>4500507557/Nicolas Romero-4165</v>
      </c>
      <c r="U17" s="12" t="str">
        <f>VLOOKUP(P17,[1]Hoja3!$D$40:$F$123,3,0)</f>
        <v>PTSE00346</v>
      </c>
      <c r="V17" s="13">
        <f t="shared" si="2"/>
        <v>4350.3647999999994</v>
      </c>
      <c r="W17" s="14">
        <f t="shared" si="3"/>
        <v>4531.6299999999992</v>
      </c>
      <c r="X17" s="14">
        <f t="shared" si="4"/>
        <v>725.06079999999986</v>
      </c>
    </row>
    <row r="18" spans="2:24" s="10" customFormat="1" ht="15" customHeight="1" x14ac:dyDescent="0.25">
      <c r="B18" s="99" t="s">
        <v>185</v>
      </c>
      <c r="C18" s="71" t="s">
        <v>209</v>
      </c>
      <c r="D18" s="99" t="s">
        <v>218</v>
      </c>
      <c r="E18" s="99" t="s">
        <v>219</v>
      </c>
      <c r="F18" s="99" t="s">
        <v>220</v>
      </c>
      <c r="G18" s="139" t="s">
        <v>241</v>
      </c>
      <c r="H18" s="142">
        <v>3510</v>
      </c>
      <c r="I18" s="131">
        <v>10385</v>
      </c>
      <c r="J18" s="118">
        <v>448</v>
      </c>
      <c r="K18" s="114">
        <v>10377.43</v>
      </c>
      <c r="L18" s="71">
        <v>64195</v>
      </c>
      <c r="M18" s="71" t="s">
        <v>246</v>
      </c>
      <c r="N18" s="119">
        <v>16192945</v>
      </c>
      <c r="O18" s="71">
        <v>4500507554</v>
      </c>
      <c r="P18" s="149" t="s">
        <v>41</v>
      </c>
      <c r="Q18" s="149" t="s">
        <v>30</v>
      </c>
      <c r="R18" s="148" t="s">
        <v>269</v>
      </c>
      <c r="S18" s="116" t="str">
        <f t="shared" si="0"/>
        <v>64195-Oscar Carbajal Solorzano</v>
      </c>
      <c r="T18" s="115" t="str">
        <f t="shared" si="1"/>
        <v>4500507554/Zitacuaro-10385</v>
      </c>
      <c r="U18" s="12" t="str">
        <f>VLOOKUP(P18,[1]Hoja3!$D$40:$F$123,3,0)</f>
        <v>PTSE00334</v>
      </c>
      <c r="V18" s="13">
        <f t="shared" si="2"/>
        <v>9962.3328000000001</v>
      </c>
      <c r="W18" s="14">
        <f t="shared" si="3"/>
        <v>10377.43</v>
      </c>
      <c r="X18" s="14">
        <f t="shared" si="4"/>
        <v>1660.3888000000002</v>
      </c>
    </row>
    <row r="19" spans="2:24" s="10" customFormat="1" ht="15" customHeight="1" x14ac:dyDescent="0.25">
      <c r="B19" s="99" t="s">
        <v>185</v>
      </c>
      <c r="C19" s="71" t="s">
        <v>209</v>
      </c>
      <c r="D19" s="99" t="s">
        <v>233</v>
      </c>
      <c r="E19" s="99" t="s">
        <v>212</v>
      </c>
      <c r="F19" s="99" t="s">
        <v>234</v>
      </c>
      <c r="G19" s="139" t="s">
        <v>242</v>
      </c>
      <c r="H19" s="142">
        <v>3600</v>
      </c>
      <c r="I19" s="131">
        <v>10715</v>
      </c>
      <c r="J19" s="118">
        <v>178.2</v>
      </c>
      <c r="K19" s="114">
        <v>5516.03</v>
      </c>
      <c r="L19" s="71">
        <v>64220</v>
      </c>
      <c r="M19" s="71" t="s">
        <v>253</v>
      </c>
      <c r="N19" s="119">
        <v>16192946</v>
      </c>
      <c r="O19" s="71">
        <v>4500507559</v>
      </c>
      <c r="P19" s="149" t="s">
        <v>35</v>
      </c>
      <c r="Q19" s="149" t="s">
        <v>26</v>
      </c>
      <c r="R19" s="148" t="s">
        <v>277</v>
      </c>
      <c r="S19" s="116" t="str">
        <f t="shared" si="0"/>
        <v>64220-Rastro Los Reyes</v>
      </c>
      <c r="T19" s="115" t="str">
        <f t="shared" si="1"/>
        <v>4500507559/Los Reyes La Paz-10715</v>
      </c>
      <c r="U19" s="12" t="str">
        <f>VLOOKUP(P19,[1]Hoja3!$D$40:$F$123,3,0)</f>
        <v>PTSE00335</v>
      </c>
      <c r="V19" s="13">
        <f t="shared" si="2"/>
        <v>5295.3887999999997</v>
      </c>
      <c r="W19" s="14">
        <f t="shared" si="3"/>
        <v>5516.03</v>
      </c>
      <c r="X19" s="14">
        <f t="shared" si="4"/>
        <v>882.56479999999999</v>
      </c>
    </row>
    <row r="20" spans="2:24" s="10" customFormat="1" ht="15" customHeight="1" x14ac:dyDescent="0.25">
      <c r="B20" s="99" t="s">
        <v>185</v>
      </c>
      <c r="C20" s="71" t="s">
        <v>209</v>
      </c>
      <c r="D20" s="99" t="s">
        <v>231</v>
      </c>
      <c r="E20" s="99" t="s">
        <v>212</v>
      </c>
      <c r="F20" s="99" t="s">
        <v>232</v>
      </c>
      <c r="G20" s="139" t="s">
        <v>241</v>
      </c>
      <c r="H20" s="142">
        <v>1980</v>
      </c>
      <c r="I20" s="131">
        <v>4640</v>
      </c>
      <c r="J20" s="118">
        <v>185</v>
      </c>
      <c r="K20" s="114">
        <v>4864.18</v>
      </c>
      <c r="L20" s="71">
        <v>64215</v>
      </c>
      <c r="M20" s="71" t="s">
        <v>252</v>
      </c>
      <c r="N20" s="119">
        <v>16192947</v>
      </c>
      <c r="O20" s="71">
        <v>4500507546</v>
      </c>
      <c r="P20" s="149" t="s">
        <v>63</v>
      </c>
      <c r="Q20" s="149" t="s">
        <v>65</v>
      </c>
      <c r="R20" s="148" t="s">
        <v>276</v>
      </c>
      <c r="S20" s="116" t="str">
        <f t="shared" si="0"/>
        <v>64215-Francisco Javier Laguna Soriano</v>
      </c>
      <c r="T20" s="115" t="str">
        <f t="shared" si="1"/>
        <v>4500507546/Zumpango-4640</v>
      </c>
      <c r="U20" s="12" t="str">
        <f>VLOOKUP(P20,[1]Hoja3!$D$40:$F$123,3,0)</f>
        <v>PTSE00331</v>
      </c>
      <c r="V20" s="13">
        <f t="shared" si="2"/>
        <v>4669.6127999999999</v>
      </c>
      <c r="W20" s="14">
        <f t="shared" si="3"/>
        <v>4864.1799999999994</v>
      </c>
      <c r="X20" s="14">
        <f t="shared" si="4"/>
        <v>778.26879999999994</v>
      </c>
    </row>
    <row r="21" spans="2:24" s="10" customFormat="1" ht="15" customHeight="1" x14ac:dyDescent="0.25">
      <c r="B21" s="99" t="s">
        <v>185</v>
      </c>
      <c r="C21" s="71" t="s">
        <v>209</v>
      </c>
      <c r="D21" s="99" t="s">
        <v>216</v>
      </c>
      <c r="E21" s="99" t="s">
        <v>212</v>
      </c>
      <c r="F21" s="99" t="s">
        <v>217</v>
      </c>
      <c r="G21" s="139" t="s">
        <v>241</v>
      </c>
      <c r="H21" s="142">
        <v>2511</v>
      </c>
      <c r="I21" s="131">
        <v>7665</v>
      </c>
      <c r="J21" s="118">
        <v>286</v>
      </c>
      <c r="K21" s="114">
        <v>6112.98</v>
      </c>
      <c r="L21" s="71">
        <v>64185</v>
      </c>
      <c r="M21" s="71" t="s">
        <v>245</v>
      </c>
      <c r="N21" s="119">
        <v>16192948</v>
      </c>
      <c r="O21" s="71">
        <v>4500507547</v>
      </c>
      <c r="P21" s="149" t="s">
        <v>68</v>
      </c>
      <c r="Q21" s="149" t="s">
        <v>67</v>
      </c>
      <c r="R21" s="148" t="s">
        <v>190</v>
      </c>
      <c r="S21" s="116" t="str">
        <f t="shared" si="0"/>
        <v>64185-Edgar Enoch Vazquez Rugerio</v>
      </c>
      <c r="T21" s="115" t="str">
        <f t="shared" si="1"/>
        <v>4500507547/Toluca-7665</v>
      </c>
      <c r="U21" s="12" t="str">
        <f>VLOOKUP(P21,[1]Hoja3!$D$40:$F$123,3,0)</f>
        <v>PTSE00329</v>
      </c>
      <c r="V21" s="13">
        <f t="shared" si="2"/>
        <v>5868.4607999999998</v>
      </c>
      <c r="W21" s="14">
        <f t="shared" si="3"/>
        <v>6112.98</v>
      </c>
      <c r="X21" s="14">
        <f t="shared" si="4"/>
        <v>978.07679999999993</v>
      </c>
    </row>
    <row r="22" spans="2:24" s="10" customFormat="1" ht="15" customHeight="1" x14ac:dyDescent="0.25">
      <c r="B22" s="99" t="s">
        <v>185</v>
      </c>
      <c r="C22" s="71" t="s">
        <v>209</v>
      </c>
      <c r="D22" s="99" t="s">
        <v>95</v>
      </c>
      <c r="E22" s="99" t="s">
        <v>212</v>
      </c>
      <c r="F22" s="99" t="s">
        <v>225</v>
      </c>
      <c r="G22" s="139" t="s">
        <v>241</v>
      </c>
      <c r="H22" s="142">
        <v>2402</v>
      </c>
      <c r="I22" s="131">
        <v>7280</v>
      </c>
      <c r="J22" s="118">
        <v>176.6</v>
      </c>
      <c r="K22" s="114">
        <v>4864.18</v>
      </c>
      <c r="L22" s="71">
        <v>64189</v>
      </c>
      <c r="M22" s="71" t="s">
        <v>248</v>
      </c>
      <c r="N22" s="119">
        <v>16192949</v>
      </c>
      <c r="O22" s="71">
        <v>4500507545</v>
      </c>
      <c r="P22" s="149" t="s">
        <v>62</v>
      </c>
      <c r="Q22" s="149" t="s">
        <v>64</v>
      </c>
      <c r="R22" s="148" t="s">
        <v>271</v>
      </c>
      <c r="S22" s="116" t="str">
        <f t="shared" si="0"/>
        <v>64189-Diaz Joel</v>
      </c>
      <c r="T22" s="115" t="str">
        <f t="shared" si="1"/>
        <v>4500507545/Ecatepec-7280</v>
      </c>
      <c r="U22" s="12" t="str">
        <f>VLOOKUP(P22,[1]Hoja3!$D$40:$F$123,3,0)</f>
        <v>PTSE00333</v>
      </c>
      <c r="V22" s="13">
        <f t="shared" si="2"/>
        <v>4669.6127999999999</v>
      </c>
      <c r="W22" s="14">
        <f t="shared" si="3"/>
        <v>4864.1799999999994</v>
      </c>
      <c r="X22" s="14">
        <f t="shared" si="4"/>
        <v>778.26879999999994</v>
      </c>
    </row>
    <row r="23" spans="2:24" s="10" customFormat="1" ht="15" customHeight="1" x14ac:dyDescent="0.25">
      <c r="B23" s="99" t="s">
        <v>210</v>
      </c>
      <c r="C23" s="71" t="s">
        <v>209</v>
      </c>
      <c r="D23" s="99" t="s">
        <v>239</v>
      </c>
      <c r="E23" s="99" t="s">
        <v>212</v>
      </c>
      <c r="F23" s="99" t="s">
        <v>240</v>
      </c>
      <c r="G23" s="139" t="s">
        <v>243</v>
      </c>
      <c r="H23" s="142">
        <v>4800</v>
      </c>
      <c r="I23" s="131">
        <v>15520</v>
      </c>
      <c r="J23" s="118">
        <v>724</v>
      </c>
      <c r="K23" s="114">
        <v>21465.759999999998</v>
      </c>
      <c r="L23" s="71">
        <v>59300</v>
      </c>
      <c r="M23" s="71" t="s">
        <v>257</v>
      </c>
      <c r="N23" s="119">
        <v>16192950</v>
      </c>
      <c r="O23" s="71">
        <v>4500507533</v>
      </c>
      <c r="P23" s="149" t="s">
        <v>136</v>
      </c>
      <c r="Q23" s="149" t="s">
        <v>266</v>
      </c>
      <c r="R23" s="148" t="s">
        <v>45</v>
      </c>
      <c r="S23" s="116" t="str">
        <f t="shared" si="0"/>
        <v>59300-Rastro Atizapan</v>
      </c>
      <c r="T23" s="115" t="str">
        <f t="shared" si="1"/>
        <v>4500507533/Atizapan de Zaragoza-15520</v>
      </c>
      <c r="U23" s="12" t="str">
        <f>VLOOKUP(P23,[1]Hoja3!$D$40:$F$123,3,0)</f>
        <v>PTSE00361</v>
      </c>
      <c r="V23" s="13">
        <f t="shared" si="2"/>
        <v>20607.1296</v>
      </c>
      <c r="W23" s="14">
        <f t="shared" si="3"/>
        <v>21465.760000000002</v>
      </c>
      <c r="X23" s="14">
        <f t="shared" si="4"/>
        <v>3434.5216000000005</v>
      </c>
    </row>
    <row r="24" spans="2:24" s="10" customFormat="1" ht="15" customHeight="1" x14ac:dyDescent="0.25">
      <c r="B24" s="99" t="s">
        <v>210</v>
      </c>
      <c r="C24" s="71" t="s">
        <v>209</v>
      </c>
      <c r="D24" s="99" t="s">
        <v>239</v>
      </c>
      <c r="E24" s="99" t="s">
        <v>212</v>
      </c>
      <c r="F24" s="99" t="s">
        <v>240</v>
      </c>
      <c r="G24" s="139" t="s">
        <v>243</v>
      </c>
      <c r="H24" s="142">
        <v>4165</v>
      </c>
      <c r="I24" s="131">
        <v>14960</v>
      </c>
      <c r="J24" s="118">
        <v>724</v>
      </c>
      <c r="K24" s="114">
        <v>21465.759999999998</v>
      </c>
      <c r="L24" s="71">
        <v>59297</v>
      </c>
      <c r="M24" s="71" t="s">
        <v>256</v>
      </c>
      <c r="N24" s="119">
        <v>16192951</v>
      </c>
      <c r="O24" s="71">
        <v>4500507534</v>
      </c>
      <c r="P24" s="149" t="s">
        <v>260</v>
      </c>
      <c r="Q24" s="149" t="s">
        <v>265</v>
      </c>
      <c r="R24" s="148" t="s">
        <v>281</v>
      </c>
      <c r="S24" s="116" t="str">
        <f t="shared" si="0"/>
        <v>59297-Rastro Atizapan</v>
      </c>
      <c r="T24" s="115" t="str">
        <f t="shared" si="1"/>
        <v>4500507534/Atizapan de Zaragoza-14960</v>
      </c>
      <c r="U24" s="12" t="str">
        <f>VLOOKUP(P24,[1]Hoja3!$D$40:$F$123,3,0)</f>
        <v>PTSE00360</v>
      </c>
      <c r="V24" s="13">
        <f t="shared" si="2"/>
        <v>20607.1296</v>
      </c>
      <c r="W24" s="14">
        <f t="shared" si="3"/>
        <v>21465.760000000002</v>
      </c>
      <c r="X24" s="14">
        <f t="shared" si="4"/>
        <v>3434.5216000000005</v>
      </c>
    </row>
    <row r="25" spans="2:24" s="10" customFormat="1" x14ac:dyDescent="0.25">
      <c r="B25" s="152"/>
      <c r="C25" s="153"/>
      <c r="G25" s="154"/>
      <c r="H25" s="155"/>
      <c r="I25" s="156"/>
      <c r="J25" s="156"/>
      <c r="K25" s="153"/>
      <c r="L25" s="153"/>
      <c r="M25" s="153"/>
      <c r="N25" s="153"/>
      <c r="Q25" s="153"/>
    </row>
    <row r="26" spans="2:24" s="135" customFormat="1" x14ac:dyDescent="0.25">
      <c r="B26" s="1"/>
      <c r="C26" s="22"/>
      <c r="F26" s="10"/>
      <c r="G26" s="140"/>
      <c r="H26" s="143"/>
      <c r="I26" s="2"/>
      <c r="J26" s="2"/>
      <c r="K26" s="22"/>
      <c r="L26" s="22"/>
      <c r="M26" s="22"/>
      <c r="N26" s="22"/>
      <c r="Q26" s="22"/>
    </row>
    <row r="27" spans="2:24" s="135" customFormat="1" ht="15.75" x14ac:dyDescent="0.25">
      <c r="B27" s="18"/>
      <c r="C27" s="16"/>
      <c r="D27" s="15"/>
      <c r="E27" s="5"/>
      <c r="F27" s="146"/>
      <c r="G27" s="96"/>
      <c r="H27" s="141"/>
      <c r="I27" s="112"/>
      <c r="J27" s="113"/>
      <c r="K27" s="4"/>
      <c r="L27" s="4"/>
      <c r="M27" s="160">
        <f>+V27+X27</f>
        <v>150279.61760000003</v>
      </c>
      <c r="N27" s="160"/>
      <c r="O27" s="17"/>
      <c r="P27" s="17"/>
      <c r="Q27" s="16"/>
      <c r="R27" s="18"/>
      <c r="S27" s="5"/>
      <c r="T27" s="3"/>
      <c r="U27" s="5"/>
      <c r="V27" s="19">
        <f>SUM(V6:V24)</f>
        <v>128811.10080000001</v>
      </c>
      <c r="W27" s="19">
        <f>SUM(W3:W24)</f>
        <v>134178.22999999998</v>
      </c>
      <c r="X27" s="19">
        <f>SUM(X3:X24)</f>
        <v>21468.516800000001</v>
      </c>
    </row>
    <row r="28" spans="2:24" s="135" customFormat="1" ht="15.75" x14ac:dyDescent="0.25">
      <c r="B28" s="18"/>
      <c r="C28" s="16"/>
      <c r="D28" s="15"/>
      <c r="E28" s="5"/>
      <c r="F28" s="146"/>
      <c r="G28" s="96"/>
      <c r="H28" s="141"/>
      <c r="I28" s="112"/>
      <c r="J28" s="113"/>
      <c r="K28" s="4"/>
      <c r="L28" s="4"/>
      <c r="M28" s="20"/>
      <c r="N28" s="21"/>
      <c r="O28" s="17"/>
      <c r="P28" s="17"/>
      <c r="Q28" s="16"/>
      <c r="R28" s="18"/>
      <c r="S28" s="5"/>
      <c r="T28" s="3"/>
      <c r="U28" s="5"/>
      <c r="V28" s="19"/>
      <c r="W28" s="19"/>
      <c r="X28" s="2"/>
    </row>
    <row r="29" spans="2:24" s="135" customFormat="1" ht="23.25" x14ac:dyDescent="0.3">
      <c r="B29" s="1"/>
      <c r="C29" s="22"/>
      <c r="F29" s="147"/>
      <c r="G29" s="140"/>
      <c r="H29" s="161" t="s">
        <v>17</v>
      </c>
      <c r="I29" s="161"/>
      <c r="J29" s="161"/>
      <c r="K29" s="161"/>
      <c r="L29" s="162">
        <v>4500115768</v>
      </c>
      <c r="M29" s="162"/>
      <c r="N29" s="162"/>
      <c r="O29" s="162"/>
      <c r="P29" s="24"/>
      <c r="Q29" s="22"/>
      <c r="R29" s="1"/>
      <c r="S29" s="1"/>
      <c r="T29" s="136"/>
      <c r="U29" s="1"/>
      <c r="V29" s="2"/>
      <c r="W29" s="2"/>
      <c r="X29" s="2"/>
    </row>
    <row r="30" spans="2:24" s="135" customFormat="1" x14ac:dyDescent="0.25">
      <c r="B30" s="1"/>
      <c r="C30" s="22"/>
      <c r="F30" s="10"/>
      <c r="G30" s="140"/>
      <c r="H30" s="143"/>
      <c r="I30" s="2"/>
      <c r="J30" s="2"/>
      <c r="K30" s="22"/>
      <c r="L30" s="22"/>
      <c r="M30" s="22"/>
      <c r="N30" s="22"/>
      <c r="Q30" s="22"/>
    </row>
    <row r="35" spans="2:24" s="135" customFormat="1" x14ac:dyDescent="0.25">
      <c r="B35" s="159" t="s">
        <v>282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"/>
      <c r="V35" s="2"/>
      <c r="W35" s="2"/>
      <c r="X35" s="2"/>
    </row>
    <row r="36" spans="2:24" s="135" customFormat="1" ht="18.75" customHeight="1" x14ac:dyDescent="0.25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"/>
      <c r="V36" s="2"/>
      <c r="W36" s="2"/>
      <c r="X36" s="2"/>
    </row>
    <row r="37" spans="2:24" s="135" customFormat="1" x14ac:dyDescent="0.25">
      <c r="B37" s="1"/>
      <c r="C37" s="22"/>
      <c r="F37" s="10"/>
      <c r="G37" s="140"/>
      <c r="H37" s="143"/>
      <c r="I37" s="2"/>
      <c r="J37" s="2"/>
      <c r="K37" s="22"/>
      <c r="L37" s="22"/>
      <c r="M37" s="22"/>
      <c r="N37" s="22"/>
      <c r="Q37" s="22"/>
    </row>
    <row r="38" spans="2:24" s="145" customFormat="1" ht="36.75" customHeight="1" x14ac:dyDescent="0.25">
      <c r="B38" s="67" t="s">
        <v>0</v>
      </c>
      <c r="C38" s="9" t="s">
        <v>1</v>
      </c>
      <c r="D38" s="9" t="s">
        <v>2</v>
      </c>
      <c r="E38" s="9" t="s">
        <v>3</v>
      </c>
      <c r="F38" s="9" t="s">
        <v>4</v>
      </c>
      <c r="G38" s="9" t="s">
        <v>5</v>
      </c>
      <c r="H38" s="66" t="s">
        <v>6</v>
      </c>
      <c r="I38" s="9" t="s">
        <v>7</v>
      </c>
      <c r="J38" s="9" t="s">
        <v>8</v>
      </c>
      <c r="K38" s="9" t="s">
        <v>9</v>
      </c>
      <c r="L38" s="9" t="s">
        <v>10</v>
      </c>
      <c r="M38" s="9" t="s">
        <v>11</v>
      </c>
      <c r="N38" s="9" t="s">
        <v>12</v>
      </c>
      <c r="O38" s="9" t="s">
        <v>13</v>
      </c>
      <c r="P38" s="9" t="s">
        <v>14</v>
      </c>
      <c r="Q38" s="9" t="s">
        <v>15</v>
      </c>
      <c r="R38" s="9" t="s">
        <v>16</v>
      </c>
      <c r="S38" s="9"/>
      <c r="T38" s="9"/>
      <c r="U38" s="144"/>
      <c r="V38" s="144"/>
      <c r="W38" s="144"/>
      <c r="X38" s="144"/>
    </row>
    <row r="39" spans="2:24" s="10" customFormat="1" ht="15" customHeight="1" x14ac:dyDescent="0.25">
      <c r="B39" s="99" t="s">
        <v>185</v>
      </c>
      <c r="C39" s="71" t="s">
        <v>283</v>
      </c>
      <c r="D39" s="99" t="s">
        <v>230</v>
      </c>
      <c r="E39" s="99" t="s">
        <v>212</v>
      </c>
      <c r="F39" s="99" t="s">
        <v>215</v>
      </c>
      <c r="G39" s="139" t="s">
        <v>241</v>
      </c>
      <c r="H39" s="142">
        <v>1076</v>
      </c>
      <c r="I39" s="131">
        <v>3430</v>
      </c>
      <c r="J39" s="118">
        <v>285</v>
      </c>
      <c r="K39" s="114">
        <v>6010.11</v>
      </c>
      <c r="L39" s="71">
        <v>64248</v>
      </c>
      <c r="M39" s="71" t="s">
        <v>312</v>
      </c>
      <c r="N39" s="119">
        <v>16192975</v>
      </c>
      <c r="O39" s="71">
        <v>4500507665</v>
      </c>
      <c r="P39" s="149" t="s">
        <v>34</v>
      </c>
      <c r="Q39" s="149" t="s">
        <v>25</v>
      </c>
      <c r="R39" s="148" t="s">
        <v>273</v>
      </c>
      <c r="S39" s="116" t="str">
        <f t="shared" ref="S39:S60" si="5">CONCATENATE(L39,"-",D39)</f>
        <v>64248-Jose Antonio Esquivel Ovando</v>
      </c>
      <c r="T39" s="115" t="str">
        <f t="shared" ref="T39:T60" si="6">CONCATENATE(O39,"/",F39,"-",I39)</f>
        <v>4500507665/Xonacatlan-3430</v>
      </c>
      <c r="U39" s="12" t="str">
        <f>VLOOKUP(P39,[1]Hoja3!$D$40:$F$123,3,0)</f>
        <v>PTSE00181</v>
      </c>
      <c r="V39" s="13">
        <f t="shared" ref="V39:V60" si="7">SUM(K39*96)/100</f>
        <v>5769.7055999999993</v>
      </c>
      <c r="W39" s="14">
        <f t="shared" ref="W39:W60" si="8">SUM(V39/96)*100</f>
        <v>6010.11</v>
      </c>
      <c r="X39" s="14">
        <f t="shared" ref="X39:X60" si="9">W39*0.16</f>
        <v>961.61759999999992</v>
      </c>
    </row>
    <row r="40" spans="2:24" s="10" customFormat="1" ht="15" customHeight="1" x14ac:dyDescent="0.25">
      <c r="B40" s="99" t="s">
        <v>284</v>
      </c>
      <c r="C40" s="71" t="s">
        <v>283</v>
      </c>
      <c r="D40" s="99" t="s">
        <v>293</v>
      </c>
      <c r="E40" s="99" t="s">
        <v>212</v>
      </c>
      <c r="F40" s="99" t="s">
        <v>294</v>
      </c>
      <c r="G40" s="139" t="s">
        <v>307</v>
      </c>
      <c r="H40" s="142">
        <v>2016</v>
      </c>
      <c r="I40" s="131">
        <v>6165</v>
      </c>
      <c r="J40" s="118">
        <v>418</v>
      </c>
      <c r="K40" s="114">
        <v>8909.51</v>
      </c>
      <c r="L40" s="71">
        <v>61204</v>
      </c>
      <c r="M40" s="71" t="s">
        <v>207</v>
      </c>
      <c r="N40" s="119">
        <v>16192976</v>
      </c>
      <c r="O40" s="71">
        <v>4500507673</v>
      </c>
      <c r="P40" s="149" t="s">
        <v>36</v>
      </c>
      <c r="Q40" s="149" t="s">
        <v>263</v>
      </c>
      <c r="R40" s="148" t="s">
        <v>189</v>
      </c>
      <c r="S40" s="116" t="str">
        <f t="shared" si="5"/>
        <v>61204-Lourdes Solorzano Quiroz</v>
      </c>
      <c r="T40" s="115" t="str">
        <f t="shared" si="6"/>
        <v>4500507673/Valle de Bravo-6165</v>
      </c>
      <c r="U40" s="12" t="str">
        <f>VLOOKUP(P40,[1]Hoja3!$D$40:$F$123,3,0)</f>
        <v>PTSE00183</v>
      </c>
      <c r="V40" s="13">
        <f t="shared" si="7"/>
        <v>8553.1296000000002</v>
      </c>
      <c r="W40" s="14">
        <f t="shared" si="8"/>
        <v>8909.51</v>
      </c>
      <c r="X40" s="14">
        <f t="shared" si="9"/>
        <v>1425.5216</v>
      </c>
    </row>
    <row r="41" spans="2:24" s="10" customFormat="1" ht="15" customHeight="1" x14ac:dyDescent="0.25">
      <c r="B41" s="99" t="s">
        <v>185</v>
      </c>
      <c r="C41" s="71" t="s">
        <v>283</v>
      </c>
      <c r="D41" s="99" t="s">
        <v>287</v>
      </c>
      <c r="E41" s="99" t="s">
        <v>288</v>
      </c>
      <c r="F41" s="99" t="s">
        <v>289</v>
      </c>
      <c r="G41" s="139" t="s">
        <v>241</v>
      </c>
      <c r="H41" s="142">
        <v>1179</v>
      </c>
      <c r="I41" s="131">
        <v>3455</v>
      </c>
      <c r="J41" s="118">
        <v>322</v>
      </c>
      <c r="K41" s="114">
        <v>6816.71</v>
      </c>
      <c r="L41" s="71">
        <v>64228</v>
      </c>
      <c r="M41" s="71" t="s">
        <v>310</v>
      </c>
      <c r="N41" s="119">
        <v>16192977</v>
      </c>
      <c r="O41" s="71">
        <v>4500507663</v>
      </c>
      <c r="P41" s="149" t="s">
        <v>324</v>
      </c>
      <c r="Q41" s="149" t="s">
        <v>325</v>
      </c>
      <c r="R41" s="148" t="s">
        <v>326</v>
      </c>
      <c r="S41" s="116" t="str">
        <f t="shared" si="5"/>
        <v>64228-Jose Luis Ortega Ayala</v>
      </c>
      <c r="T41" s="115" t="str">
        <f t="shared" si="6"/>
        <v>4500507663/Cuautla-3455</v>
      </c>
      <c r="U41" s="12" t="str">
        <f>VLOOKUP(P41,[1]Hoja3!$D$40:$F$123,3,0)</f>
        <v>PTSE00184</v>
      </c>
      <c r="V41" s="13">
        <f t="shared" si="7"/>
        <v>6544.0416000000005</v>
      </c>
      <c r="W41" s="14">
        <f t="shared" si="8"/>
        <v>6816.7100000000009</v>
      </c>
      <c r="X41" s="14">
        <f t="shared" si="9"/>
        <v>1090.6736000000001</v>
      </c>
    </row>
    <row r="42" spans="2:24" s="10" customFormat="1" ht="15" customHeight="1" x14ac:dyDescent="0.25">
      <c r="B42" s="99" t="s">
        <v>185</v>
      </c>
      <c r="C42" s="71" t="s">
        <v>283</v>
      </c>
      <c r="D42" s="99" t="s">
        <v>290</v>
      </c>
      <c r="E42" s="99" t="s">
        <v>212</v>
      </c>
      <c r="F42" s="99" t="s">
        <v>291</v>
      </c>
      <c r="G42" s="139" t="s">
        <v>241</v>
      </c>
      <c r="H42" s="142">
        <v>1053</v>
      </c>
      <c r="I42" s="131">
        <v>3045</v>
      </c>
      <c r="J42" s="118">
        <v>254</v>
      </c>
      <c r="K42" s="114">
        <v>5334.31</v>
      </c>
      <c r="L42" s="71">
        <v>64252</v>
      </c>
      <c r="M42" s="71" t="s">
        <v>313</v>
      </c>
      <c r="N42" s="119">
        <v>16192978</v>
      </c>
      <c r="O42" s="71">
        <v>4500507662</v>
      </c>
      <c r="P42" s="149" t="s">
        <v>258</v>
      </c>
      <c r="Q42" s="149" t="s">
        <v>264</v>
      </c>
      <c r="R42" s="148" t="s">
        <v>274</v>
      </c>
      <c r="S42" s="116" t="str">
        <f t="shared" si="5"/>
        <v>64252-Lazaro Villanueva Martinez</v>
      </c>
      <c r="T42" s="115" t="str">
        <f t="shared" si="6"/>
        <v>4500507662/Ozumba-3045</v>
      </c>
      <c r="U42" s="12" t="str">
        <f>VLOOKUP(P42,[1]Hoja3!$D$40:$F$123,3,0)</f>
        <v>PTSE00186</v>
      </c>
      <c r="V42" s="13">
        <f t="shared" si="7"/>
        <v>5120.9376000000002</v>
      </c>
      <c r="W42" s="14">
        <f t="shared" si="8"/>
        <v>5334.31</v>
      </c>
      <c r="X42" s="14">
        <f t="shared" si="9"/>
        <v>853.48960000000011</v>
      </c>
    </row>
    <row r="43" spans="2:24" s="10" customFormat="1" ht="15" customHeight="1" x14ac:dyDescent="0.25">
      <c r="B43" s="99" t="s">
        <v>284</v>
      </c>
      <c r="C43" s="71" t="s">
        <v>283</v>
      </c>
      <c r="D43" s="99" t="s">
        <v>223</v>
      </c>
      <c r="E43" s="99" t="s">
        <v>212</v>
      </c>
      <c r="F43" s="99" t="s">
        <v>224</v>
      </c>
      <c r="G43" s="139" t="s">
        <v>307</v>
      </c>
      <c r="H43" s="142">
        <v>1504</v>
      </c>
      <c r="I43" s="131">
        <v>4695</v>
      </c>
      <c r="J43" s="118">
        <v>216</v>
      </c>
      <c r="K43" s="114">
        <v>4811.1099999999997</v>
      </c>
      <c r="L43" s="71">
        <v>61205</v>
      </c>
      <c r="M43" s="71" t="s">
        <v>316</v>
      </c>
      <c r="N43" s="119">
        <v>16192979</v>
      </c>
      <c r="O43" s="71">
        <v>4500507681</v>
      </c>
      <c r="P43" s="149" t="s">
        <v>42</v>
      </c>
      <c r="Q43" s="149" t="s">
        <v>31</v>
      </c>
      <c r="R43" s="148" t="s">
        <v>272</v>
      </c>
      <c r="S43" s="116" t="str">
        <f t="shared" si="5"/>
        <v>61205-Expendio Colmena</v>
      </c>
      <c r="T43" s="115" t="str">
        <f t="shared" si="6"/>
        <v>4500507681/Nicolas Romero-4695</v>
      </c>
      <c r="U43" s="12" t="str">
        <f>VLOOKUP(P43,[1]Hoja3!$D$40:$F$123,3,0)</f>
        <v>PTSE00189</v>
      </c>
      <c r="V43" s="13">
        <f t="shared" si="7"/>
        <v>4618.6655999999994</v>
      </c>
      <c r="W43" s="14">
        <f t="shared" si="8"/>
        <v>4811.1099999999997</v>
      </c>
      <c r="X43" s="14">
        <f t="shared" si="9"/>
        <v>769.77760000000001</v>
      </c>
    </row>
    <row r="44" spans="2:24" s="10" customFormat="1" ht="15" customHeight="1" x14ac:dyDescent="0.25">
      <c r="B44" s="99" t="s">
        <v>284</v>
      </c>
      <c r="C44" s="71" t="s">
        <v>283</v>
      </c>
      <c r="D44" s="99" t="s">
        <v>303</v>
      </c>
      <c r="E44" s="99" t="s">
        <v>212</v>
      </c>
      <c r="F44" s="99" t="s">
        <v>304</v>
      </c>
      <c r="G44" s="139" t="s">
        <v>307</v>
      </c>
      <c r="H44" s="142">
        <v>2016</v>
      </c>
      <c r="I44" s="131">
        <v>5870</v>
      </c>
      <c r="J44" s="118">
        <v>418</v>
      </c>
      <c r="K44" s="114">
        <v>8909.51</v>
      </c>
      <c r="L44" s="71">
        <v>61229</v>
      </c>
      <c r="M44" s="71" t="s">
        <v>207</v>
      </c>
      <c r="N44" s="119">
        <v>16192980</v>
      </c>
      <c r="O44" s="71">
        <v>4500507677</v>
      </c>
      <c r="P44" s="149" t="s">
        <v>37</v>
      </c>
      <c r="Q44" s="149" t="s">
        <v>27</v>
      </c>
      <c r="R44" s="148" t="s">
        <v>270</v>
      </c>
      <c r="S44" s="116" t="str">
        <f t="shared" si="5"/>
        <v>61229-Jesus Ernesto Chavez Rogel</v>
      </c>
      <c r="T44" s="115" t="str">
        <f t="shared" si="6"/>
        <v>4500507677/Tenancingo-5870</v>
      </c>
      <c r="U44" s="12" t="str">
        <f>VLOOKUP(P44,[1]Hoja3!$D$40:$F$123,3,0)</f>
        <v>PTSE00190</v>
      </c>
      <c r="V44" s="13">
        <f t="shared" si="7"/>
        <v>8553.1296000000002</v>
      </c>
      <c r="W44" s="14">
        <f t="shared" si="8"/>
        <v>8909.51</v>
      </c>
      <c r="X44" s="14">
        <f t="shared" si="9"/>
        <v>1425.5216</v>
      </c>
    </row>
    <row r="45" spans="2:24" s="10" customFormat="1" ht="15" customHeight="1" x14ac:dyDescent="0.25">
      <c r="B45" s="99" t="s">
        <v>284</v>
      </c>
      <c r="C45" s="71" t="s">
        <v>283</v>
      </c>
      <c r="D45" s="99" t="s">
        <v>235</v>
      </c>
      <c r="E45" s="99" t="s">
        <v>185</v>
      </c>
      <c r="F45" s="99" t="s">
        <v>236</v>
      </c>
      <c r="G45" s="139" t="s">
        <v>307</v>
      </c>
      <c r="H45" s="142">
        <v>2016</v>
      </c>
      <c r="I45" s="131">
        <v>6195</v>
      </c>
      <c r="J45" s="118">
        <v>142</v>
      </c>
      <c r="K45" s="114">
        <v>4811.1099999999997</v>
      </c>
      <c r="L45" s="71">
        <v>61226</v>
      </c>
      <c r="M45" s="71" t="s">
        <v>207</v>
      </c>
      <c r="N45" s="119">
        <v>16192981</v>
      </c>
      <c r="O45" s="71">
        <v>4500507679</v>
      </c>
      <c r="P45" s="149" t="s">
        <v>188</v>
      </c>
      <c r="Q45" s="149" t="s">
        <v>186</v>
      </c>
      <c r="R45" s="148" t="s">
        <v>280</v>
      </c>
      <c r="S45" s="116" t="str">
        <f t="shared" si="5"/>
        <v>61226-Expendio Actopan</v>
      </c>
      <c r="T45" s="115" t="str">
        <f t="shared" si="6"/>
        <v>4500507679/Actopan-6195</v>
      </c>
      <c r="U45" s="12" t="str">
        <f>VLOOKUP(P45,[1]Hoja3!$D$40:$F$123,3,0)</f>
        <v>PTSE00191</v>
      </c>
      <c r="V45" s="13">
        <f t="shared" si="7"/>
        <v>4618.6655999999994</v>
      </c>
      <c r="W45" s="14">
        <f t="shared" si="8"/>
        <v>4811.1099999999997</v>
      </c>
      <c r="X45" s="14">
        <f t="shared" si="9"/>
        <v>769.77760000000001</v>
      </c>
    </row>
    <row r="46" spans="2:24" s="10" customFormat="1" ht="15" customHeight="1" x14ac:dyDescent="0.25">
      <c r="B46" s="99" t="s">
        <v>284</v>
      </c>
      <c r="C46" s="71" t="s">
        <v>283</v>
      </c>
      <c r="D46" s="99" t="s">
        <v>297</v>
      </c>
      <c r="E46" s="99" t="s">
        <v>212</v>
      </c>
      <c r="F46" s="99" t="s">
        <v>298</v>
      </c>
      <c r="G46" s="139" t="s">
        <v>307</v>
      </c>
      <c r="H46" s="142">
        <v>658</v>
      </c>
      <c r="I46" s="131">
        <v>2190</v>
      </c>
      <c r="J46" s="118">
        <v>282</v>
      </c>
      <c r="K46" s="114">
        <v>5944.71</v>
      </c>
      <c r="L46" s="71">
        <v>61222</v>
      </c>
      <c r="M46" s="71" t="s">
        <v>318</v>
      </c>
      <c r="N46" s="119">
        <v>16192982</v>
      </c>
      <c r="O46" s="71">
        <v>4500507675</v>
      </c>
      <c r="P46" s="149" t="s">
        <v>259</v>
      </c>
      <c r="Q46" s="149" t="s">
        <v>244</v>
      </c>
      <c r="R46" s="148" t="s">
        <v>330</v>
      </c>
      <c r="S46" s="116" t="str">
        <f t="shared" si="5"/>
        <v>61222-Osoyla Ovando Leviathan</v>
      </c>
      <c r="T46" s="115" t="str">
        <f t="shared" si="6"/>
        <v>4500507675/Temoaya-2190</v>
      </c>
      <c r="U46" s="12" t="str">
        <f>VLOOKUP(P46,[1]Hoja3!$D$40:$F$123,3,0)</f>
        <v>PTSE00192</v>
      </c>
      <c r="V46" s="13">
        <f t="shared" si="7"/>
        <v>5706.9216000000006</v>
      </c>
      <c r="W46" s="14">
        <f t="shared" si="8"/>
        <v>5944.7100000000009</v>
      </c>
      <c r="X46" s="14">
        <f t="shared" si="9"/>
        <v>951.15360000000021</v>
      </c>
    </row>
    <row r="47" spans="2:24" s="10" customFormat="1" ht="15" customHeight="1" x14ac:dyDescent="0.25">
      <c r="B47" s="99" t="s">
        <v>284</v>
      </c>
      <c r="C47" s="71" t="s">
        <v>283</v>
      </c>
      <c r="D47" s="99" t="s">
        <v>305</v>
      </c>
      <c r="E47" s="99" t="s">
        <v>185</v>
      </c>
      <c r="F47" s="99" t="s">
        <v>306</v>
      </c>
      <c r="G47" s="139" t="s">
        <v>307</v>
      </c>
      <c r="H47" s="142">
        <v>2133</v>
      </c>
      <c r="I47" s="131">
        <v>6320</v>
      </c>
      <c r="J47" s="118">
        <v>248</v>
      </c>
      <c r="K47" s="114">
        <v>5203.51</v>
      </c>
      <c r="L47" s="71">
        <v>61232</v>
      </c>
      <c r="M47" s="71" t="s">
        <v>322</v>
      </c>
      <c r="N47" s="119">
        <v>16192983</v>
      </c>
      <c r="O47" s="71">
        <v>4500507674</v>
      </c>
      <c r="P47" s="149" t="s">
        <v>100</v>
      </c>
      <c r="Q47" s="149" t="s">
        <v>261</v>
      </c>
      <c r="R47" s="148" t="s">
        <v>267</v>
      </c>
      <c r="S47" s="116" t="str">
        <f t="shared" si="5"/>
        <v>61232-GRUPO AVICOLA GONZALEZ DURAN</v>
      </c>
      <c r="T47" s="115" t="str">
        <f t="shared" si="6"/>
        <v>4500507674/Cuautepec-6320</v>
      </c>
      <c r="U47" s="12" t="str">
        <f>VLOOKUP(P47,[1]Hoja3!$D$40:$F$123,3,0)</f>
        <v>PTSE00194</v>
      </c>
      <c r="V47" s="13">
        <f t="shared" si="7"/>
        <v>4995.3696</v>
      </c>
      <c r="W47" s="14">
        <f t="shared" si="8"/>
        <v>5203.51</v>
      </c>
      <c r="X47" s="14">
        <f t="shared" si="9"/>
        <v>832.5616</v>
      </c>
    </row>
    <row r="48" spans="2:24" s="10" customFormat="1" ht="15" customHeight="1" x14ac:dyDescent="0.25">
      <c r="B48" s="99" t="s">
        <v>284</v>
      </c>
      <c r="C48" s="71" t="s">
        <v>283</v>
      </c>
      <c r="D48" s="99" t="s">
        <v>295</v>
      </c>
      <c r="E48" s="99" t="s">
        <v>212</v>
      </c>
      <c r="F48" s="99" t="s">
        <v>286</v>
      </c>
      <c r="G48" s="139" t="s">
        <v>307</v>
      </c>
      <c r="H48" s="142">
        <v>1776</v>
      </c>
      <c r="I48" s="131">
        <v>5335</v>
      </c>
      <c r="J48" s="118">
        <v>390</v>
      </c>
      <c r="K48" s="114">
        <v>8299.11</v>
      </c>
      <c r="L48" s="71">
        <v>61215</v>
      </c>
      <c r="M48" s="71" t="s">
        <v>200</v>
      </c>
      <c r="N48" s="119">
        <v>16192984</v>
      </c>
      <c r="O48" s="71">
        <v>4500507678</v>
      </c>
      <c r="P48" s="149" t="s">
        <v>39</v>
      </c>
      <c r="Q48" s="149" t="s">
        <v>29</v>
      </c>
      <c r="R48" s="148" t="s">
        <v>278</v>
      </c>
      <c r="S48" s="116" t="str">
        <f t="shared" si="5"/>
        <v>61215-Alejandro Alcantara Vara</v>
      </c>
      <c r="T48" s="115" t="str">
        <f t="shared" si="6"/>
        <v>4500507678/Ocuilan-5335</v>
      </c>
      <c r="U48" s="12" t="str">
        <f>VLOOKUP(P48,[1]Hoja3!$D$40:$F$123,3,0)</f>
        <v>PTSE00196</v>
      </c>
      <c r="V48" s="13">
        <f t="shared" si="7"/>
        <v>7967.1456000000007</v>
      </c>
      <c r="W48" s="14">
        <f t="shared" si="8"/>
        <v>8299.11</v>
      </c>
      <c r="X48" s="14">
        <f t="shared" si="9"/>
        <v>1327.8576</v>
      </c>
    </row>
    <row r="49" spans="2:24" s="10" customFormat="1" ht="15" customHeight="1" x14ac:dyDescent="0.25">
      <c r="B49" s="99" t="s">
        <v>185</v>
      </c>
      <c r="C49" s="71" t="s">
        <v>283</v>
      </c>
      <c r="D49" s="99" t="s">
        <v>285</v>
      </c>
      <c r="E49" s="99" t="s">
        <v>212</v>
      </c>
      <c r="F49" s="99" t="s">
        <v>286</v>
      </c>
      <c r="G49" s="139" t="s">
        <v>241</v>
      </c>
      <c r="H49" s="142">
        <v>1054</v>
      </c>
      <c r="I49" s="131">
        <v>3375</v>
      </c>
      <c r="J49" s="118">
        <v>328</v>
      </c>
      <c r="K49" s="114">
        <v>6955.57</v>
      </c>
      <c r="L49" s="71">
        <v>64234</v>
      </c>
      <c r="M49" s="71" t="s">
        <v>308</v>
      </c>
      <c r="N49" s="119">
        <v>16192985</v>
      </c>
      <c r="O49" s="71">
        <v>4500507670</v>
      </c>
      <c r="P49" s="149" t="s">
        <v>52</v>
      </c>
      <c r="Q49" s="149" t="s">
        <v>262</v>
      </c>
      <c r="R49" s="148" t="s">
        <v>268</v>
      </c>
      <c r="S49" s="116" t="str">
        <f t="shared" si="5"/>
        <v>64234-Claudio Patiño Candia</v>
      </c>
      <c r="T49" s="115" t="str">
        <f t="shared" si="6"/>
        <v>4500507670/Ocuilan-3375</v>
      </c>
      <c r="U49" s="12" t="str">
        <f>VLOOKUP(P49,[1]Hoja3!$D$40:$F$123,3,0)</f>
        <v>PTSE00344</v>
      </c>
      <c r="V49" s="13">
        <f t="shared" si="7"/>
        <v>6677.3472000000002</v>
      </c>
      <c r="W49" s="14">
        <f t="shared" si="8"/>
        <v>6955.57</v>
      </c>
      <c r="X49" s="14">
        <f t="shared" si="9"/>
        <v>1112.8912</v>
      </c>
    </row>
    <row r="50" spans="2:24" s="10" customFormat="1" ht="15" customHeight="1" x14ac:dyDescent="0.25">
      <c r="B50" s="99" t="s">
        <v>284</v>
      </c>
      <c r="C50" s="71" t="s">
        <v>283</v>
      </c>
      <c r="D50" s="99" t="s">
        <v>292</v>
      </c>
      <c r="E50" s="99" t="s">
        <v>212</v>
      </c>
      <c r="F50" s="99" t="s">
        <v>217</v>
      </c>
      <c r="G50" s="139" t="s">
        <v>307</v>
      </c>
      <c r="H50" s="142">
        <v>883</v>
      </c>
      <c r="I50" s="131">
        <v>3015</v>
      </c>
      <c r="J50" s="118">
        <v>344</v>
      </c>
      <c r="K50" s="114">
        <v>7296.37</v>
      </c>
      <c r="L50" s="71">
        <v>61230</v>
      </c>
      <c r="M50" s="71" t="s">
        <v>314</v>
      </c>
      <c r="N50" s="119">
        <v>16192986</v>
      </c>
      <c r="O50" s="71">
        <v>4500507676</v>
      </c>
      <c r="P50" s="149" t="s">
        <v>38</v>
      </c>
      <c r="Q50" s="149" t="s">
        <v>28</v>
      </c>
      <c r="R50" s="148" t="s">
        <v>328</v>
      </c>
      <c r="S50" s="116" t="str">
        <f t="shared" si="5"/>
        <v>61230-Eduardo Fuentes Marin</v>
      </c>
      <c r="T50" s="115" t="str">
        <f t="shared" si="6"/>
        <v>4500507676/Toluca-3015</v>
      </c>
      <c r="U50" s="12" t="str">
        <f>VLOOKUP(P50,[1]Hoja3!$D$40:$F$123,3,0)</f>
        <v>PTSE00346</v>
      </c>
      <c r="V50" s="13">
        <f t="shared" si="7"/>
        <v>7004.5151999999998</v>
      </c>
      <c r="W50" s="14">
        <f t="shared" si="8"/>
        <v>7296.37</v>
      </c>
      <c r="X50" s="14">
        <f t="shared" si="9"/>
        <v>1167.4192</v>
      </c>
    </row>
    <row r="51" spans="2:24" s="10" customFormat="1" ht="15" customHeight="1" x14ac:dyDescent="0.25">
      <c r="B51" s="99" t="s">
        <v>284</v>
      </c>
      <c r="C51" s="71" t="s">
        <v>283</v>
      </c>
      <c r="D51" s="99" t="s">
        <v>22</v>
      </c>
      <c r="E51" s="99" t="s">
        <v>212</v>
      </c>
      <c r="F51" s="99" t="s">
        <v>296</v>
      </c>
      <c r="G51" s="139" t="s">
        <v>307</v>
      </c>
      <c r="H51" s="142">
        <v>1260</v>
      </c>
      <c r="I51" s="131">
        <v>3735</v>
      </c>
      <c r="J51" s="118">
        <v>110</v>
      </c>
      <c r="K51" s="114">
        <v>4229.17</v>
      </c>
      <c r="L51" s="71">
        <v>61220</v>
      </c>
      <c r="M51" s="71" t="s">
        <v>187</v>
      </c>
      <c r="N51" s="119">
        <v>16192987</v>
      </c>
      <c r="O51" s="71">
        <v>4500507684</v>
      </c>
      <c r="P51" s="149" t="s">
        <v>38</v>
      </c>
      <c r="Q51" s="149" t="s">
        <v>28</v>
      </c>
      <c r="R51" s="148" t="s">
        <v>328</v>
      </c>
      <c r="S51" s="116" t="str">
        <f t="shared" si="5"/>
        <v>61220-Expendio Tecamac</v>
      </c>
      <c r="T51" s="115" t="str">
        <f t="shared" si="6"/>
        <v>4500507684/Tecamac-3735</v>
      </c>
      <c r="U51" s="12" t="str">
        <f>VLOOKUP(P51,[1]Hoja3!$D$40:$F$123,3,0)</f>
        <v>PTSE00346</v>
      </c>
      <c r="V51" s="13">
        <f t="shared" si="7"/>
        <v>4060.0032000000001</v>
      </c>
      <c r="W51" s="14">
        <f t="shared" si="8"/>
        <v>4229.17</v>
      </c>
      <c r="X51" s="14">
        <f t="shared" si="9"/>
        <v>676.66719999999998</v>
      </c>
    </row>
    <row r="52" spans="2:24" s="10" customFormat="1" ht="15" customHeight="1" x14ac:dyDescent="0.25">
      <c r="B52" s="99" t="s">
        <v>210</v>
      </c>
      <c r="C52" s="71" t="s">
        <v>283</v>
      </c>
      <c r="D52" s="99" t="s">
        <v>239</v>
      </c>
      <c r="E52" s="99" t="s">
        <v>212</v>
      </c>
      <c r="F52" s="99" t="s">
        <v>240</v>
      </c>
      <c r="G52" s="139" t="s">
        <v>243</v>
      </c>
      <c r="H52" s="142">
        <v>4165</v>
      </c>
      <c r="I52" s="131">
        <v>13750</v>
      </c>
      <c r="J52" s="118">
        <v>724</v>
      </c>
      <c r="K52" s="114">
        <v>21465.759999999998</v>
      </c>
      <c r="L52" s="71">
        <v>59317</v>
      </c>
      <c r="M52" s="71" t="s">
        <v>256</v>
      </c>
      <c r="N52" s="119">
        <v>16192988</v>
      </c>
      <c r="O52" s="71">
        <v>4500507647</v>
      </c>
      <c r="P52" s="149" t="s">
        <v>33</v>
      </c>
      <c r="Q52" s="149" t="s">
        <v>44</v>
      </c>
      <c r="R52" s="148" t="s">
        <v>332</v>
      </c>
      <c r="S52" s="116" t="str">
        <f t="shared" si="5"/>
        <v>59317-Rastro Atizapan</v>
      </c>
      <c r="T52" s="115" t="str">
        <f t="shared" si="6"/>
        <v>4500507647/Atizapan de Zaragoza-13750</v>
      </c>
      <c r="U52" s="12" t="str">
        <f>VLOOKUP(P52,[1]Hoja3!$D$40:$F$123,3,0)</f>
        <v>PTSE00308</v>
      </c>
      <c r="V52" s="13">
        <f t="shared" si="7"/>
        <v>20607.1296</v>
      </c>
      <c r="W52" s="14">
        <f t="shared" si="8"/>
        <v>21465.760000000002</v>
      </c>
      <c r="X52" s="14">
        <f t="shared" si="9"/>
        <v>3434.5216000000005</v>
      </c>
    </row>
    <row r="53" spans="2:24" s="10" customFormat="1" ht="15" customHeight="1" x14ac:dyDescent="0.25">
      <c r="B53" s="99" t="s">
        <v>210</v>
      </c>
      <c r="C53" s="71" t="s">
        <v>283</v>
      </c>
      <c r="D53" s="99" t="s">
        <v>239</v>
      </c>
      <c r="E53" s="99" t="s">
        <v>212</v>
      </c>
      <c r="F53" s="99" t="s">
        <v>240</v>
      </c>
      <c r="G53" s="139" t="s">
        <v>243</v>
      </c>
      <c r="H53" s="142">
        <v>4186</v>
      </c>
      <c r="I53" s="131">
        <v>14940</v>
      </c>
      <c r="J53" s="118">
        <v>724</v>
      </c>
      <c r="K53" s="114">
        <v>21465.759999999998</v>
      </c>
      <c r="L53" s="71">
        <v>59314</v>
      </c>
      <c r="M53" s="71" t="s">
        <v>323</v>
      </c>
      <c r="N53" s="119">
        <v>16192989</v>
      </c>
      <c r="O53" s="71">
        <v>4500507649</v>
      </c>
      <c r="P53" s="149" t="s">
        <v>51</v>
      </c>
      <c r="Q53" s="149" t="s">
        <v>57</v>
      </c>
      <c r="R53" s="148" t="s">
        <v>333</v>
      </c>
      <c r="S53" s="116" t="str">
        <f t="shared" si="5"/>
        <v>59314-Rastro Atizapan</v>
      </c>
      <c r="T53" s="115" t="str">
        <f t="shared" si="6"/>
        <v>4500507649/Atizapan de Zaragoza-14940</v>
      </c>
      <c r="U53" s="12" t="str">
        <f>VLOOKUP(P53,[1]Hoja3!$D$40:$F$123,3,0)</f>
        <v>PTSE00309</v>
      </c>
      <c r="V53" s="13">
        <f t="shared" si="7"/>
        <v>20607.1296</v>
      </c>
      <c r="W53" s="14">
        <f t="shared" si="8"/>
        <v>21465.760000000002</v>
      </c>
      <c r="X53" s="14">
        <f t="shared" si="9"/>
        <v>3434.5216000000005</v>
      </c>
    </row>
    <row r="54" spans="2:24" s="10" customFormat="1" ht="15" customHeight="1" x14ac:dyDescent="0.25">
      <c r="B54" s="99" t="s">
        <v>284</v>
      </c>
      <c r="C54" s="71" t="s">
        <v>283</v>
      </c>
      <c r="D54" s="99" t="s">
        <v>237</v>
      </c>
      <c r="E54" s="99" t="s">
        <v>185</v>
      </c>
      <c r="F54" s="99" t="s">
        <v>238</v>
      </c>
      <c r="G54" s="139" t="s">
        <v>307</v>
      </c>
      <c r="H54" s="142">
        <v>2268</v>
      </c>
      <c r="I54" s="131">
        <v>6800</v>
      </c>
      <c r="J54" s="118">
        <v>174</v>
      </c>
      <c r="K54" s="114">
        <v>5516.03</v>
      </c>
      <c r="L54" s="71">
        <v>61235</v>
      </c>
      <c r="M54" s="71" t="s">
        <v>321</v>
      </c>
      <c r="N54" s="119">
        <v>16192990</v>
      </c>
      <c r="O54" s="71">
        <v>4500507680</v>
      </c>
      <c r="P54" s="149" t="s">
        <v>41</v>
      </c>
      <c r="Q54" s="149" t="s">
        <v>30</v>
      </c>
      <c r="R54" s="148" t="s">
        <v>269</v>
      </c>
      <c r="S54" s="116" t="str">
        <f t="shared" si="5"/>
        <v>61235-Expendio Tulancingo</v>
      </c>
      <c r="T54" s="115" t="str">
        <f t="shared" si="6"/>
        <v>4500507680/Tulancingo-6800</v>
      </c>
      <c r="U54" s="12" t="str">
        <f>VLOOKUP(P54,[1]Hoja3!$D$40:$F$123,3,0)</f>
        <v>PTSE00334</v>
      </c>
      <c r="V54" s="13">
        <f t="shared" si="7"/>
        <v>5295.3887999999997</v>
      </c>
      <c r="W54" s="14">
        <f t="shared" si="8"/>
        <v>5516.03</v>
      </c>
      <c r="X54" s="14">
        <f t="shared" si="9"/>
        <v>882.56479999999999</v>
      </c>
    </row>
    <row r="55" spans="2:24" s="10" customFormat="1" ht="15" customHeight="1" x14ac:dyDescent="0.25">
      <c r="B55" s="99" t="s">
        <v>284</v>
      </c>
      <c r="C55" s="71" t="s">
        <v>283</v>
      </c>
      <c r="D55" s="99" t="s">
        <v>301</v>
      </c>
      <c r="E55" s="99" t="s">
        <v>212</v>
      </c>
      <c r="F55" s="99" t="s">
        <v>302</v>
      </c>
      <c r="G55" s="139" t="s">
        <v>307</v>
      </c>
      <c r="H55" s="142">
        <v>2304</v>
      </c>
      <c r="I55" s="131">
        <v>6880</v>
      </c>
      <c r="J55" s="118">
        <v>454</v>
      </c>
      <c r="K55" s="114">
        <v>10511.23</v>
      </c>
      <c r="L55" s="71">
        <v>61223</v>
      </c>
      <c r="M55" s="71" t="s">
        <v>320</v>
      </c>
      <c r="N55" s="119">
        <v>16192991</v>
      </c>
      <c r="O55" s="71">
        <v>4500507672</v>
      </c>
      <c r="P55" s="149" t="s">
        <v>35</v>
      </c>
      <c r="Q55" s="149" t="s">
        <v>26</v>
      </c>
      <c r="R55" s="148" t="s">
        <v>331</v>
      </c>
      <c r="S55" s="116" t="str">
        <f t="shared" si="5"/>
        <v>61223-Alberto Carmelo Millan Beltran</v>
      </c>
      <c r="T55" s="115" t="str">
        <f t="shared" si="6"/>
        <v>4500507672/Tonatico-6880</v>
      </c>
      <c r="U55" s="12" t="str">
        <f>VLOOKUP(P55,[1]Hoja3!$D$40:$F$123,3,0)</f>
        <v>PTSE00335</v>
      </c>
      <c r="V55" s="13">
        <f t="shared" si="7"/>
        <v>10090.7808</v>
      </c>
      <c r="W55" s="14">
        <f t="shared" si="8"/>
        <v>10511.23</v>
      </c>
      <c r="X55" s="14">
        <f t="shared" si="9"/>
        <v>1681.7968000000001</v>
      </c>
    </row>
    <row r="56" spans="2:24" s="10" customFormat="1" ht="15" customHeight="1" x14ac:dyDescent="0.25">
      <c r="B56" s="99" t="s">
        <v>185</v>
      </c>
      <c r="C56" s="71" t="s">
        <v>283</v>
      </c>
      <c r="D56" s="99" t="s">
        <v>221</v>
      </c>
      <c r="E56" s="99" t="s">
        <v>212</v>
      </c>
      <c r="F56" s="99" t="s">
        <v>225</v>
      </c>
      <c r="G56" s="139" t="s">
        <v>241</v>
      </c>
      <c r="H56" s="142">
        <v>2016</v>
      </c>
      <c r="I56" s="131">
        <v>7250</v>
      </c>
      <c r="J56" s="118">
        <v>70</v>
      </c>
      <c r="K56" s="114">
        <v>4864.18</v>
      </c>
      <c r="L56" s="71">
        <v>64230</v>
      </c>
      <c r="M56" s="71" t="s">
        <v>309</v>
      </c>
      <c r="N56" s="119">
        <v>16192992</v>
      </c>
      <c r="O56" s="71">
        <v>4500507664</v>
      </c>
      <c r="P56" s="149" t="s">
        <v>63</v>
      </c>
      <c r="Q56" s="149" t="s">
        <v>65</v>
      </c>
      <c r="R56" s="148" t="s">
        <v>276</v>
      </c>
      <c r="S56" s="116" t="str">
        <f t="shared" si="5"/>
        <v>64230-Distribuidora Avicola Canto Alegre</v>
      </c>
      <c r="T56" s="115" t="str">
        <f t="shared" si="6"/>
        <v>4500507664/Ecatepec-7250</v>
      </c>
      <c r="U56" s="12" t="str">
        <f>VLOOKUP(P56,[1]Hoja3!$D$40:$F$123,3,0)</f>
        <v>PTSE00331</v>
      </c>
      <c r="V56" s="13">
        <f t="shared" si="7"/>
        <v>4669.6127999999999</v>
      </c>
      <c r="W56" s="14">
        <f t="shared" si="8"/>
        <v>4864.1799999999994</v>
      </c>
      <c r="X56" s="14">
        <f t="shared" si="9"/>
        <v>778.26879999999994</v>
      </c>
    </row>
    <row r="57" spans="2:24" s="10" customFormat="1" ht="15" customHeight="1" x14ac:dyDescent="0.25">
      <c r="B57" s="99" t="s">
        <v>284</v>
      </c>
      <c r="C57" s="71" t="s">
        <v>283</v>
      </c>
      <c r="D57" s="99" t="s">
        <v>299</v>
      </c>
      <c r="E57" s="99" t="s">
        <v>212</v>
      </c>
      <c r="F57" s="99" t="s">
        <v>300</v>
      </c>
      <c r="G57" s="139" t="s">
        <v>307</v>
      </c>
      <c r="H57" s="142">
        <v>1920</v>
      </c>
      <c r="I57" s="131">
        <v>5850</v>
      </c>
      <c r="J57" s="118">
        <v>306</v>
      </c>
      <c r="K57" s="114">
        <v>6558.98</v>
      </c>
      <c r="L57" s="71">
        <v>61211</v>
      </c>
      <c r="M57" s="71" t="s">
        <v>319</v>
      </c>
      <c r="N57" s="119">
        <v>16192993</v>
      </c>
      <c r="O57" s="71">
        <v>4500507686</v>
      </c>
      <c r="P57" s="149" t="s">
        <v>68</v>
      </c>
      <c r="Q57" s="149" t="s">
        <v>67</v>
      </c>
      <c r="R57" s="148" t="s">
        <v>190</v>
      </c>
      <c r="S57" s="116" t="str">
        <f t="shared" si="5"/>
        <v>61211-Eduardo Guadarrama Mendoza</v>
      </c>
      <c r="T57" s="115" t="str">
        <f t="shared" si="6"/>
        <v>4500507686/Tenango del Valle-5850</v>
      </c>
      <c r="U57" s="12" t="str">
        <f>VLOOKUP(P57,[1]Hoja3!$D$40:$F$123,3,0)</f>
        <v>PTSE00329</v>
      </c>
      <c r="V57" s="13">
        <f t="shared" si="7"/>
        <v>6296.6207999999997</v>
      </c>
      <c r="W57" s="14">
        <f t="shared" si="8"/>
        <v>6558.98</v>
      </c>
      <c r="X57" s="14">
        <f t="shared" si="9"/>
        <v>1049.4367999999999</v>
      </c>
    </row>
    <row r="58" spans="2:24" s="10" customFormat="1" ht="15" customHeight="1" x14ac:dyDescent="0.25">
      <c r="B58" s="99" t="s">
        <v>284</v>
      </c>
      <c r="C58" s="71" t="s">
        <v>283</v>
      </c>
      <c r="D58" s="99" t="s">
        <v>23</v>
      </c>
      <c r="E58" s="99" t="s">
        <v>212</v>
      </c>
      <c r="F58" s="99" t="s">
        <v>215</v>
      </c>
      <c r="G58" s="139" t="s">
        <v>307</v>
      </c>
      <c r="H58" s="142">
        <v>1701</v>
      </c>
      <c r="I58" s="131">
        <v>6245</v>
      </c>
      <c r="J58" s="118">
        <v>332</v>
      </c>
      <c r="K58" s="114">
        <v>7138.78</v>
      </c>
      <c r="L58" s="71">
        <v>61231</v>
      </c>
      <c r="M58" s="71" t="s">
        <v>317</v>
      </c>
      <c r="N58" s="119">
        <v>16192994</v>
      </c>
      <c r="O58" s="71">
        <v>4500507687</v>
      </c>
      <c r="P58" s="149" t="s">
        <v>62</v>
      </c>
      <c r="Q58" s="149" t="s">
        <v>64</v>
      </c>
      <c r="R58" s="148" t="s">
        <v>271</v>
      </c>
      <c r="S58" s="116" t="str">
        <f t="shared" si="5"/>
        <v>61231-Irma Ancira Martinez</v>
      </c>
      <c r="T58" s="115" t="str">
        <f t="shared" si="6"/>
        <v>4500507687/Xonacatlan-6245</v>
      </c>
      <c r="U58" s="12" t="str">
        <f>VLOOKUP(P58,[1]Hoja3!$D$40:$F$123,3,0)</f>
        <v>PTSE00333</v>
      </c>
      <c r="V58" s="13">
        <f t="shared" si="7"/>
        <v>6853.2287999999999</v>
      </c>
      <c r="W58" s="14">
        <f t="shared" si="8"/>
        <v>7138.78</v>
      </c>
      <c r="X58" s="14">
        <f t="shared" si="9"/>
        <v>1142.2048</v>
      </c>
    </row>
    <row r="59" spans="2:24" s="10" customFormat="1" ht="15" customHeight="1" x14ac:dyDescent="0.25">
      <c r="B59" s="99" t="s">
        <v>284</v>
      </c>
      <c r="C59" s="71" t="s">
        <v>283</v>
      </c>
      <c r="D59" s="99" t="s">
        <v>211</v>
      </c>
      <c r="E59" s="99" t="s">
        <v>212</v>
      </c>
      <c r="F59" s="99" t="s">
        <v>213</v>
      </c>
      <c r="G59" s="139" t="s">
        <v>307</v>
      </c>
      <c r="H59" s="142">
        <v>1694</v>
      </c>
      <c r="I59" s="131">
        <v>5850</v>
      </c>
      <c r="J59" s="118">
        <v>338</v>
      </c>
      <c r="K59" s="114">
        <v>7272.58</v>
      </c>
      <c r="L59" s="71">
        <v>61236</v>
      </c>
      <c r="M59" s="71" t="s">
        <v>315</v>
      </c>
      <c r="N59" s="119">
        <v>16192995</v>
      </c>
      <c r="O59" s="71">
        <v>4500507685</v>
      </c>
      <c r="P59" s="149" t="s">
        <v>54</v>
      </c>
      <c r="Q59" s="149" t="s">
        <v>48</v>
      </c>
      <c r="R59" s="148" t="s">
        <v>329</v>
      </c>
      <c r="S59" s="116" t="str">
        <f t="shared" si="5"/>
        <v>61236-Medina Romero Roberto Carlos</v>
      </c>
      <c r="T59" s="115" t="str">
        <f t="shared" si="6"/>
        <v>4500507685/Santiago Tianguistenco-5850</v>
      </c>
      <c r="U59" s="12" t="str">
        <f>VLOOKUP(P59,[1]Hoja3!$D$40:$F$123,3,0)</f>
        <v>PTSE00332</v>
      </c>
      <c r="V59" s="13">
        <f t="shared" si="7"/>
        <v>6981.6767999999993</v>
      </c>
      <c r="W59" s="14">
        <f t="shared" si="8"/>
        <v>7272.579999999999</v>
      </c>
      <c r="X59" s="14">
        <f t="shared" si="9"/>
        <v>1163.6127999999999</v>
      </c>
    </row>
    <row r="60" spans="2:24" s="10" customFormat="1" ht="15" customHeight="1" x14ac:dyDescent="0.25">
      <c r="B60" s="99" t="s">
        <v>210</v>
      </c>
      <c r="C60" s="71" t="s">
        <v>283</v>
      </c>
      <c r="D60" s="99" t="s">
        <v>239</v>
      </c>
      <c r="E60" s="99" t="s">
        <v>212</v>
      </c>
      <c r="F60" s="99" t="s">
        <v>240</v>
      </c>
      <c r="G60" s="139" t="s">
        <v>243</v>
      </c>
      <c r="H60" s="142">
        <v>4200</v>
      </c>
      <c r="I60" s="131">
        <v>15230</v>
      </c>
      <c r="J60" s="118">
        <v>724</v>
      </c>
      <c r="K60" s="114">
        <v>21465.759999999998</v>
      </c>
      <c r="L60" s="71">
        <v>59316</v>
      </c>
      <c r="M60" s="71" t="s">
        <v>257</v>
      </c>
      <c r="N60" s="119">
        <v>16192996</v>
      </c>
      <c r="O60" s="71">
        <v>4500507648</v>
      </c>
      <c r="P60" s="149" t="s">
        <v>32</v>
      </c>
      <c r="Q60" s="149" t="s">
        <v>43</v>
      </c>
      <c r="R60" s="148" t="s">
        <v>334</v>
      </c>
      <c r="S60" s="116" t="str">
        <f t="shared" si="5"/>
        <v>59316-Rastro Atizapan</v>
      </c>
      <c r="T60" s="115" t="str">
        <f t="shared" si="6"/>
        <v>4500507648/Atizapan de Zaragoza-15230</v>
      </c>
      <c r="U60" s="12" t="str">
        <f>VLOOKUP(P60,[1]Hoja3!$D$40:$F$123,3,0)</f>
        <v>PTSE00362</v>
      </c>
      <c r="V60" s="13">
        <f t="shared" si="7"/>
        <v>20607.1296</v>
      </c>
      <c r="W60" s="14">
        <f t="shared" si="8"/>
        <v>21465.760000000002</v>
      </c>
      <c r="X60" s="14">
        <f t="shared" si="9"/>
        <v>3434.5216000000005</v>
      </c>
    </row>
    <row r="61" spans="2:24" s="10" customFormat="1" x14ac:dyDescent="0.25">
      <c r="B61" s="152"/>
      <c r="C61" s="153"/>
      <c r="G61" s="154"/>
      <c r="H61" s="155"/>
      <c r="I61" s="156"/>
      <c r="J61" s="156"/>
      <c r="K61" s="153"/>
      <c r="L61" s="153"/>
      <c r="M61" s="153"/>
      <c r="N61" s="153"/>
      <c r="Q61" s="153"/>
    </row>
    <row r="62" spans="2:24" s="135" customFormat="1" x14ac:dyDescent="0.25">
      <c r="B62" s="1"/>
      <c r="C62" s="22"/>
      <c r="F62" s="10"/>
      <c r="G62" s="140"/>
      <c r="H62" s="143"/>
      <c r="I62" s="2"/>
      <c r="J62" s="2"/>
      <c r="K62" s="22"/>
      <c r="L62" s="22"/>
      <c r="M62" s="22"/>
      <c r="N62" s="22"/>
      <c r="Q62" s="22"/>
    </row>
    <row r="63" spans="2:24" s="135" customFormat="1" ht="15.75" x14ac:dyDescent="0.25">
      <c r="B63" s="18"/>
      <c r="C63" s="16"/>
      <c r="D63" s="15"/>
      <c r="E63" s="5"/>
      <c r="F63" s="146"/>
      <c r="G63" s="96"/>
      <c r="H63" s="141"/>
      <c r="I63" s="112"/>
      <c r="J63" s="113"/>
      <c r="K63" s="4"/>
      <c r="L63" s="4"/>
      <c r="M63" s="160">
        <f>+V63+X63</f>
        <v>212564.65440000003</v>
      </c>
      <c r="N63" s="160"/>
      <c r="O63" s="17"/>
      <c r="P63" s="17"/>
      <c r="Q63" s="16"/>
      <c r="R63" s="18"/>
      <c r="S63" s="5"/>
      <c r="T63" s="3"/>
      <c r="U63" s="5"/>
      <c r="V63" s="19">
        <f>SUM(V38:V60)</f>
        <v>182198.27520000003</v>
      </c>
      <c r="W63" s="19">
        <f>SUM(W35:W60)</f>
        <v>189789.87000000002</v>
      </c>
      <c r="X63" s="19">
        <f>SUM(X35:X60)</f>
        <v>30366.379200000003</v>
      </c>
    </row>
    <row r="64" spans="2:24" s="135" customFormat="1" ht="15.75" x14ac:dyDescent="0.25">
      <c r="B64" s="18"/>
      <c r="C64" s="16"/>
      <c r="D64" s="15"/>
      <c r="E64" s="5"/>
      <c r="F64" s="146"/>
      <c r="G64" s="96"/>
      <c r="H64" s="141"/>
      <c r="I64" s="112"/>
      <c r="J64" s="113"/>
      <c r="K64" s="4"/>
      <c r="L64" s="4"/>
      <c r="M64" s="20"/>
      <c r="N64" s="21"/>
      <c r="O64" s="17"/>
      <c r="P64" s="17"/>
      <c r="Q64" s="16"/>
      <c r="R64" s="18"/>
      <c r="S64" s="5"/>
      <c r="T64" s="3"/>
      <c r="U64" s="5"/>
      <c r="V64" s="19"/>
      <c r="W64" s="19"/>
      <c r="X64" s="2"/>
    </row>
    <row r="65" spans="2:24" s="135" customFormat="1" ht="23.25" x14ac:dyDescent="0.3">
      <c r="B65" s="1"/>
      <c r="C65" s="22"/>
      <c r="F65" s="147"/>
      <c r="G65" s="140"/>
      <c r="H65" s="161" t="s">
        <v>17</v>
      </c>
      <c r="I65" s="161"/>
      <c r="J65" s="161"/>
      <c r="K65" s="161"/>
      <c r="L65" s="162">
        <v>45001155770</v>
      </c>
      <c r="M65" s="162"/>
      <c r="N65" s="162"/>
      <c r="O65" s="162"/>
      <c r="P65" s="24"/>
      <c r="Q65" s="22"/>
      <c r="R65" s="1"/>
      <c r="S65" s="1"/>
      <c r="T65" s="136"/>
      <c r="U65" s="1"/>
      <c r="V65" s="2"/>
      <c r="W65" s="2"/>
      <c r="X65" s="2"/>
    </row>
    <row r="66" spans="2:24" s="135" customFormat="1" x14ac:dyDescent="0.25">
      <c r="B66" s="1"/>
      <c r="C66" s="22"/>
      <c r="F66" s="10"/>
      <c r="G66" s="140"/>
      <c r="H66" s="143"/>
      <c r="I66" s="2"/>
      <c r="J66" s="2"/>
      <c r="K66" s="22"/>
      <c r="L66" s="22"/>
      <c r="M66" s="22"/>
      <c r="N66" s="22"/>
      <c r="Q66" s="22"/>
    </row>
    <row r="67" spans="2:24" s="135" customFormat="1" x14ac:dyDescent="0.25">
      <c r="B67" s="1"/>
      <c r="C67" s="22"/>
      <c r="F67" s="10"/>
      <c r="G67" s="140"/>
      <c r="H67" s="143"/>
      <c r="I67" s="2"/>
      <c r="J67" s="2"/>
      <c r="K67" s="22"/>
      <c r="L67" s="22"/>
      <c r="M67" s="22"/>
      <c r="N67" s="22"/>
      <c r="Q67" s="22"/>
    </row>
    <row r="69" spans="2:24" s="135" customFormat="1" x14ac:dyDescent="0.25">
      <c r="B69" s="159" t="s">
        <v>335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"/>
      <c r="V69" s="2"/>
      <c r="W69" s="2"/>
      <c r="X69" s="2"/>
    </row>
    <row r="70" spans="2:24" s="135" customFormat="1" ht="18.75" customHeight="1" x14ac:dyDescent="0.25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"/>
      <c r="V70" s="2"/>
      <c r="W70" s="2"/>
      <c r="X70" s="2"/>
    </row>
    <row r="71" spans="2:24" s="135" customFormat="1" x14ac:dyDescent="0.25">
      <c r="B71" s="1"/>
      <c r="C71" s="22"/>
      <c r="F71" s="10"/>
      <c r="G71" s="140"/>
      <c r="H71" s="143"/>
      <c r="I71" s="2"/>
      <c r="J71" s="2"/>
      <c r="K71" s="22"/>
      <c r="L71" s="22"/>
      <c r="M71" s="22"/>
      <c r="N71" s="22"/>
      <c r="Q71" s="22"/>
    </row>
    <row r="72" spans="2:24" s="145" customFormat="1" ht="36.75" customHeight="1" x14ac:dyDescent="0.25">
      <c r="B72" s="67" t="s">
        <v>0</v>
      </c>
      <c r="C72" s="9" t="s">
        <v>1</v>
      </c>
      <c r="D72" s="9" t="s">
        <v>2</v>
      </c>
      <c r="E72" s="9" t="s">
        <v>3</v>
      </c>
      <c r="F72" s="9" t="s">
        <v>4</v>
      </c>
      <c r="G72" s="9" t="s">
        <v>5</v>
      </c>
      <c r="H72" s="66" t="s">
        <v>6</v>
      </c>
      <c r="I72" s="9" t="s">
        <v>7</v>
      </c>
      <c r="J72" s="9" t="s">
        <v>8</v>
      </c>
      <c r="K72" s="9" t="s">
        <v>9</v>
      </c>
      <c r="L72" s="9" t="s">
        <v>10</v>
      </c>
      <c r="M72" s="9" t="s">
        <v>11</v>
      </c>
      <c r="N72" s="9" t="s">
        <v>12</v>
      </c>
      <c r="O72" s="9" t="s">
        <v>13</v>
      </c>
      <c r="P72" s="9" t="s">
        <v>14</v>
      </c>
      <c r="Q72" s="9" t="s">
        <v>15</v>
      </c>
      <c r="R72" s="9" t="s">
        <v>16</v>
      </c>
      <c r="S72" s="9"/>
      <c r="T72" s="9"/>
      <c r="U72" s="144"/>
      <c r="V72" s="144"/>
      <c r="W72" s="144"/>
      <c r="X72" s="144"/>
    </row>
    <row r="73" spans="2:24" s="10" customFormat="1" ht="15" customHeight="1" x14ac:dyDescent="0.25">
      <c r="B73" s="99" t="s">
        <v>284</v>
      </c>
      <c r="C73" s="71" t="s">
        <v>336</v>
      </c>
      <c r="D73" s="99" t="s">
        <v>230</v>
      </c>
      <c r="E73" s="99" t="s">
        <v>212</v>
      </c>
      <c r="F73" s="99" t="s">
        <v>215</v>
      </c>
      <c r="G73" s="139" t="s">
        <v>343</v>
      </c>
      <c r="H73" s="142">
        <v>1028</v>
      </c>
      <c r="I73" s="131">
        <v>3545</v>
      </c>
      <c r="J73" s="118">
        <v>332</v>
      </c>
      <c r="K73" s="114">
        <v>7034.71</v>
      </c>
      <c r="L73" s="71">
        <v>61277</v>
      </c>
      <c r="M73" s="71" t="s">
        <v>353</v>
      </c>
      <c r="N73" s="119">
        <v>16193086</v>
      </c>
      <c r="O73" s="71">
        <v>4500507801</v>
      </c>
      <c r="P73" s="149" t="s">
        <v>34</v>
      </c>
      <c r="Q73" s="149" t="s">
        <v>25</v>
      </c>
      <c r="R73" s="148" t="s">
        <v>273</v>
      </c>
      <c r="S73" s="116" t="str">
        <f t="shared" ref="S73:S94" si="10">CONCATENATE(L73,"-",D73)</f>
        <v>61277-Jose Antonio Esquivel Ovando</v>
      </c>
      <c r="T73" s="115" t="str">
        <f t="shared" ref="T73:T94" si="11">CONCATENATE(O73,"/",F73,"-",I73)</f>
        <v>4500507801/Xonacatlan-3545</v>
      </c>
      <c r="U73" s="12" t="str">
        <f>VLOOKUP(P73,[1]Hoja3!$D$40:$F$123,3,0)</f>
        <v>PTSE00181</v>
      </c>
      <c r="V73" s="13">
        <f t="shared" ref="V73:V94" si="12">SUM(K73*96)/100</f>
        <v>6753.3216000000002</v>
      </c>
      <c r="W73" s="14">
        <f t="shared" ref="W73:W94" si="13">SUM(V73/96)*100</f>
        <v>7034.71</v>
      </c>
      <c r="X73" s="14">
        <f t="shared" ref="X73:X94" si="14">W73*0.16</f>
        <v>1125.5536</v>
      </c>
    </row>
    <row r="74" spans="2:24" s="10" customFormat="1" ht="15" customHeight="1" x14ac:dyDescent="0.25">
      <c r="B74" s="99" t="s">
        <v>284</v>
      </c>
      <c r="C74" s="71" t="s">
        <v>336</v>
      </c>
      <c r="D74" s="99" t="s">
        <v>46</v>
      </c>
      <c r="E74" s="99" t="s">
        <v>185</v>
      </c>
      <c r="F74" s="99" t="s">
        <v>339</v>
      </c>
      <c r="G74" s="139" t="s">
        <v>307</v>
      </c>
      <c r="H74" s="142">
        <v>1480</v>
      </c>
      <c r="I74" s="131">
        <v>4565</v>
      </c>
      <c r="J74" s="118">
        <v>288</v>
      </c>
      <c r="K74" s="114">
        <v>6075.51</v>
      </c>
      <c r="L74" s="71">
        <v>61259</v>
      </c>
      <c r="M74" s="71" t="s">
        <v>351</v>
      </c>
      <c r="N74" s="119">
        <v>16193087</v>
      </c>
      <c r="O74" s="71">
        <v>4500507803</v>
      </c>
      <c r="P74" s="149" t="s">
        <v>324</v>
      </c>
      <c r="Q74" s="149" t="s">
        <v>325</v>
      </c>
      <c r="R74" s="148" t="s">
        <v>272</v>
      </c>
      <c r="S74" s="116" t="str">
        <f t="shared" si="10"/>
        <v>61259-Edwin Yair Arteaga Lara</v>
      </c>
      <c r="T74" s="115" t="str">
        <f t="shared" si="11"/>
        <v>4500507803/Zacualtipan-4565</v>
      </c>
      <c r="U74" s="12" t="str">
        <f>VLOOKUP(P74,[1]Hoja3!$D$40:$F$123,3,0)</f>
        <v>PTSE00184</v>
      </c>
      <c r="V74" s="13">
        <f t="shared" si="12"/>
        <v>5832.4895999999999</v>
      </c>
      <c r="W74" s="14">
        <f t="shared" si="13"/>
        <v>6075.51</v>
      </c>
      <c r="X74" s="14">
        <f t="shared" si="14"/>
        <v>972.08160000000009</v>
      </c>
    </row>
    <row r="75" spans="2:24" s="10" customFormat="1" ht="15" customHeight="1" x14ac:dyDescent="0.25">
      <c r="B75" s="99" t="s">
        <v>284</v>
      </c>
      <c r="C75" s="71" t="s">
        <v>336</v>
      </c>
      <c r="D75" s="99" t="s">
        <v>92</v>
      </c>
      <c r="E75" s="99" t="s">
        <v>212</v>
      </c>
      <c r="F75" s="99" t="s">
        <v>234</v>
      </c>
      <c r="G75" s="139" t="s">
        <v>347</v>
      </c>
      <c r="H75" s="142">
        <v>1971</v>
      </c>
      <c r="I75" s="131">
        <v>4370</v>
      </c>
      <c r="J75" s="118">
        <v>226</v>
      </c>
      <c r="K75" s="114">
        <v>4811.1099999999997</v>
      </c>
      <c r="L75" s="71">
        <v>61294</v>
      </c>
      <c r="M75" s="71" t="s">
        <v>361</v>
      </c>
      <c r="N75" s="119">
        <v>16193089</v>
      </c>
      <c r="O75" s="71">
        <v>4500507815</v>
      </c>
      <c r="P75" s="149" t="s">
        <v>258</v>
      </c>
      <c r="Q75" s="149" t="s">
        <v>264</v>
      </c>
      <c r="R75" s="148" t="s">
        <v>370</v>
      </c>
      <c r="S75" s="116" t="str">
        <f t="shared" si="10"/>
        <v>61294-Procesadora de Aves Leon S.A.</v>
      </c>
      <c r="T75" s="115" t="str">
        <f t="shared" si="11"/>
        <v>4500507815/Los Reyes La Paz-4370</v>
      </c>
      <c r="U75" s="12" t="str">
        <f>VLOOKUP(P75,[1]Hoja3!$D$40:$F$123,3,0)</f>
        <v>PTSE00186</v>
      </c>
      <c r="V75" s="13">
        <f t="shared" si="12"/>
        <v>4618.6655999999994</v>
      </c>
      <c r="W75" s="14">
        <f t="shared" si="13"/>
        <v>4811.1099999999997</v>
      </c>
      <c r="X75" s="14">
        <f t="shared" si="14"/>
        <v>769.77760000000001</v>
      </c>
    </row>
    <row r="76" spans="2:24" s="10" customFormat="1" ht="15" customHeight="1" x14ac:dyDescent="0.25">
      <c r="B76" s="99" t="s">
        <v>284</v>
      </c>
      <c r="C76" s="71" t="s">
        <v>336</v>
      </c>
      <c r="D76" s="99" t="s">
        <v>337</v>
      </c>
      <c r="E76" s="99" t="s">
        <v>212</v>
      </c>
      <c r="F76" s="99" t="s">
        <v>338</v>
      </c>
      <c r="G76" s="139" t="s">
        <v>343</v>
      </c>
      <c r="H76" s="142">
        <v>1728</v>
      </c>
      <c r="I76" s="131">
        <v>5315</v>
      </c>
      <c r="J76" s="118">
        <v>294</v>
      </c>
      <c r="K76" s="114">
        <v>6206.31</v>
      </c>
      <c r="L76" s="71">
        <v>61244</v>
      </c>
      <c r="M76" s="71" t="s">
        <v>349</v>
      </c>
      <c r="N76" s="119">
        <v>16193090</v>
      </c>
      <c r="O76" s="71">
        <v>4500507794</v>
      </c>
      <c r="P76" s="149" t="s">
        <v>42</v>
      </c>
      <c r="Q76" s="149" t="s">
        <v>31</v>
      </c>
      <c r="R76" s="148" t="s">
        <v>373</v>
      </c>
      <c r="S76" s="116" t="str">
        <f t="shared" si="10"/>
        <v>61244-Manuel Luna Arrieta</v>
      </c>
      <c r="T76" s="115" t="str">
        <f t="shared" si="11"/>
        <v>4500507794/Amecameca-5315</v>
      </c>
      <c r="U76" s="12" t="str">
        <f>VLOOKUP(P76,[1]Hoja3!$D$40:$F$123,3,0)</f>
        <v>PTSE00189</v>
      </c>
      <c r="V76" s="13">
        <f t="shared" si="12"/>
        <v>5958.0576000000001</v>
      </c>
      <c r="W76" s="14">
        <f t="shared" si="13"/>
        <v>6206.3099999999995</v>
      </c>
      <c r="X76" s="14">
        <f t="shared" si="14"/>
        <v>993.00959999999998</v>
      </c>
    </row>
    <row r="77" spans="2:24" s="10" customFormat="1" ht="15" customHeight="1" x14ac:dyDescent="0.25">
      <c r="B77" s="99" t="s">
        <v>284</v>
      </c>
      <c r="C77" s="71" t="s">
        <v>336</v>
      </c>
      <c r="D77" s="99" t="s">
        <v>228</v>
      </c>
      <c r="E77" s="99" t="s">
        <v>212</v>
      </c>
      <c r="F77" s="99" t="s">
        <v>229</v>
      </c>
      <c r="G77" s="139" t="s">
        <v>307</v>
      </c>
      <c r="H77" s="142">
        <v>1200</v>
      </c>
      <c r="I77" s="131">
        <v>4400</v>
      </c>
      <c r="J77" s="118">
        <v>150</v>
      </c>
      <c r="K77" s="114">
        <v>4811.1099999999997</v>
      </c>
      <c r="L77" s="71">
        <v>61272</v>
      </c>
      <c r="M77" s="71" t="s">
        <v>354</v>
      </c>
      <c r="N77" s="119">
        <v>16193091</v>
      </c>
      <c r="O77" s="71">
        <v>4500507798</v>
      </c>
      <c r="P77" s="149" t="s">
        <v>259</v>
      </c>
      <c r="Q77" s="149" t="s">
        <v>244</v>
      </c>
      <c r="R77" s="148" t="s">
        <v>330</v>
      </c>
      <c r="S77" s="116" t="str">
        <f t="shared" si="10"/>
        <v>61272-Felipe de Jesus Javier Martinez Can</v>
      </c>
      <c r="T77" s="115" t="str">
        <f t="shared" si="11"/>
        <v>4500507798/Coyotepec-4400</v>
      </c>
      <c r="U77" s="12" t="str">
        <f>VLOOKUP(P77,[1]Hoja3!$D$40:$F$123,3,0)</f>
        <v>PTSE00192</v>
      </c>
      <c r="V77" s="13">
        <f t="shared" si="12"/>
        <v>4618.6655999999994</v>
      </c>
      <c r="W77" s="14">
        <f t="shared" si="13"/>
        <v>4811.1099999999997</v>
      </c>
      <c r="X77" s="14">
        <f t="shared" si="14"/>
        <v>769.77760000000001</v>
      </c>
    </row>
    <row r="78" spans="2:24" s="10" customFormat="1" ht="15" customHeight="1" x14ac:dyDescent="0.25">
      <c r="B78" s="99" t="s">
        <v>284</v>
      </c>
      <c r="C78" s="71" t="s">
        <v>336</v>
      </c>
      <c r="D78" s="99" t="s">
        <v>303</v>
      </c>
      <c r="E78" s="99" t="s">
        <v>212</v>
      </c>
      <c r="F78" s="99" t="s">
        <v>304</v>
      </c>
      <c r="G78" s="139" t="s">
        <v>345</v>
      </c>
      <c r="H78" s="142">
        <v>1760</v>
      </c>
      <c r="I78" s="131">
        <v>5045</v>
      </c>
      <c r="J78" s="118">
        <v>418</v>
      </c>
      <c r="K78" s="114">
        <v>8909.51</v>
      </c>
      <c r="L78" s="71">
        <v>61293</v>
      </c>
      <c r="M78" s="71" t="s">
        <v>360</v>
      </c>
      <c r="N78" s="119">
        <v>16193092</v>
      </c>
      <c r="O78" s="71">
        <v>4500507802</v>
      </c>
      <c r="P78" s="149" t="s">
        <v>100</v>
      </c>
      <c r="Q78" s="149" t="s">
        <v>261</v>
      </c>
      <c r="R78" s="148" t="s">
        <v>267</v>
      </c>
      <c r="S78" s="116" t="str">
        <f t="shared" si="10"/>
        <v>61293-Jesus Ernesto Chavez Rogel</v>
      </c>
      <c r="T78" s="115" t="str">
        <f t="shared" si="11"/>
        <v>4500507802/Tenancingo-5045</v>
      </c>
      <c r="U78" s="12" t="str">
        <f>VLOOKUP(P78,[1]Hoja3!$D$40:$F$123,3,0)</f>
        <v>PTSE00194</v>
      </c>
      <c r="V78" s="13">
        <f t="shared" si="12"/>
        <v>8553.1296000000002</v>
      </c>
      <c r="W78" s="14">
        <f t="shared" si="13"/>
        <v>8909.51</v>
      </c>
      <c r="X78" s="14">
        <f t="shared" si="14"/>
        <v>1425.5216</v>
      </c>
    </row>
    <row r="79" spans="2:24" s="10" customFormat="1" ht="15" customHeight="1" x14ac:dyDescent="0.25">
      <c r="B79" s="99" t="s">
        <v>284</v>
      </c>
      <c r="C79" s="71" t="s">
        <v>336</v>
      </c>
      <c r="D79" s="99" t="s">
        <v>235</v>
      </c>
      <c r="E79" s="99" t="s">
        <v>185</v>
      </c>
      <c r="F79" s="99" t="s">
        <v>236</v>
      </c>
      <c r="G79" s="139" t="s">
        <v>343</v>
      </c>
      <c r="H79" s="142">
        <v>2016</v>
      </c>
      <c r="I79" s="131">
        <v>6055</v>
      </c>
      <c r="J79" s="118">
        <v>204</v>
      </c>
      <c r="K79" s="114">
        <v>4811.1099999999997</v>
      </c>
      <c r="L79" s="71">
        <v>61296</v>
      </c>
      <c r="M79" s="71" t="s">
        <v>207</v>
      </c>
      <c r="N79" s="119">
        <v>16193093</v>
      </c>
      <c r="O79" s="71">
        <v>4500507804</v>
      </c>
      <c r="P79" s="149" t="s">
        <v>39</v>
      </c>
      <c r="Q79" s="149" t="s">
        <v>29</v>
      </c>
      <c r="R79" s="148" t="s">
        <v>279</v>
      </c>
      <c r="S79" s="116" t="str">
        <f t="shared" si="10"/>
        <v>61296-Expendio Actopan</v>
      </c>
      <c r="T79" s="115" t="str">
        <f t="shared" si="11"/>
        <v>4500507804/Actopan-6055</v>
      </c>
      <c r="U79" s="12" t="str">
        <f>VLOOKUP(P79,[1]Hoja3!$D$40:$F$123,3,0)</f>
        <v>PTSE00196</v>
      </c>
      <c r="V79" s="13">
        <f t="shared" si="12"/>
        <v>4618.6655999999994</v>
      </c>
      <c r="W79" s="14">
        <f t="shared" si="13"/>
        <v>4811.1099999999997</v>
      </c>
      <c r="X79" s="14">
        <f t="shared" si="14"/>
        <v>769.77760000000001</v>
      </c>
    </row>
    <row r="80" spans="2:24" s="10" customFormat="1" ht="15" customHeight="1" x14ac:dyDescent="0.25">
      <c r="B80" s="99" t="s">
        <v>284</v>
      </c>
      <c r="C80" s="71" t="s">
        <v>336</v>
      </c>
      <c r="D80" s="99" t="s">
        <v>223</v>
      </c>
      <c r="E80" s="99" t="s">
        <v>212</v>
      </c>
      <c r="F80" s="99" t="s">
        <v>224</v>
      </c>
      <c r="G80" s="139" t="s">
        <v>343</v>
      </c>
      <c r="H80" s="142">
        <v>1260</v>
      </c>
      <c r="I80" s="131">
        <v>3905</v>
      </c>
      <c r="J80" s="118">
        <v>154</v>
      </c>
      <c r="K80" s="114">
        <v>4229.17</v>
      </c>
      <c r="L80" s="71">
        <v>61263</v>
      </c>
      <c r="M80" s="71" t="s">
        <v>187</v>
      </c>
      <c r="N80" s="119">
        <v>16193094</v>
      </c>
      <c r="O80" s="71">
        <v>4500507806</v>
      </c>
      <c r="P80" s="149" t="s">
        <v>52</v>
      </c>
      <c r="Q80" s="149" t="s">
        <v>262</v>
      </c>
      <c r="R80" s="148" t="s">
        <v>268</v>
      </c>
      <c r="S80" s="116" t="str">
        <f t="shared" si="10"/>
        <v>61263-Expendio Colmena</v>
      </c>
      <c r="T80" s="115" t="str">
        <f t="shared" si="11"/>
        <v>4500507806/Nicolas Romero-3905</v>
      </c>
      <c r="U80" s="12" t="str">
        <f>VLOOKUP(P80,[1]Hoja3!$D$40:$F$123,3,0)</f>
        <v>PTSE00344</v>
      </c>
      <c r="V80" s="13">
        <f t="shared" si="12"/>
        <v>4060.0032000000001</v>
      </c>
      <c r="W80" s="14">
        <f t="shared" si="13"/>
        <v>4229.17</v>
      </c>
      <c r="X80" s="14">
        <f t="shared" si="14"/>
        <v>676.66719999999998</v>
      </c>
    </row>
    <row r="81" spans="2:24" s="10" customFormat="1" ht="15" customHeight="1" x14ac:dyDescent="0.25">
      <c r="B81" s="99" t="s">
        <v>284</v>
      </c>
      <c r="C81" s="71" t="s">
        <v>336</v>
      </c>
      <c r="D81" s="99" t="s">
        <v>341</v>
      </c>
      <c r="E81" s="99" t="s">
        <v>185</v>
      </c>
      <c r="F81" s="99" t="s">
        <v>238</v>
      </c>
      <c r="G81" s="139" t="s">
        <v>346</v>
      </c>
      <c r="H81" s="142">
        <v>960</v>
      </c>
      <c r="I81" s="131">
        <v>2795</v>
      </c>
      <c r="J81" s="118">
        <v>236</v>
      </c>
      <c r="K81" s="114">
        <v>4995.97</v>
      </c>
      <c r="L81" s="71">
        <v>61289</v>
      </c>
      <c r="M81" s="71" t="s">
        <v>359</v>
      </c>
      <c r="N81" s="119">
        <v>16193095</v>
      </c>
      <c r="O81" s="71">
        <v>4500507795</v>
      </c>
      <c r="P81" s="149" t="s">
        <v>55</v>
      </c>
      <c r="Q81" s="149" t="s">
        <v>49</v>
      </c>
      <c r="R81" s="148" t="s">
        <v>328</v>
      </c>
      <c r="S81" s="116" t="str">
        <f t="shared" si="10"/>
        <v>61289-Juan Paderco Deyta</v>
      </c>
      <c r="T81" s="115" t="str">
        <f t="shared" si="11"/>
        <v>4500507795/Tulancingo-2795</v>
      </c>
      <c r="U81" s="12" t="str">
        <f>VLOOKUP(P81,[1]Hoja3!$D$40:$F$123,3,0)</f>
        <v>PTSE00345</v>
      </c>
      <c r="V81" s="13">
        <f t="shared" si="12"/>
        <v>4796.1311999999998</v>
      </c>
      <c r="W81" s="14">
        <f t="shared" si="13"/>
        <v>4995.9699999999993</v>
      </c>
      <c r="X81" s="14">
        <f t="shared" si="14"/>
        <v>799.35519999999997</v>
      </c>
    </row>
    <row r="82" spans="2:24" s="10" customFormat="1" ht="15" customHeight="1" x14ac:dyDescent="0.25">
      <c r="B82" s="99" t="s">
        <v>284</v>
      </c>
      <c r="C82" s="71" t="s">
        <v>336</v>
      </c>
      <c r="D82" s="99" t="s">
        <v>297</v>
      </c>
      <c r="E82" s="99" t="s">
        <v>212</v>
      </c>
      <c r="F82" s="99" t="s">
        <v>298</v>
      </c>
      <c r="G82" s="139" t="s">
        <v>345</v>
      </c>
      <c r="H82" s="142">
        <v>739</v>
      </c>
      <c r="I82" s="131">
        <v>2205</v>
      </c>
      <c r="J82" s="118">
        <v>352</v>
      </c>
      <c r="K82" s="114">
        <v>7466.77</v>
      </c>
      <c r="L82" s="71">
        <v>61261</v>
      </c>
      <c r="M82" s="71" t="s">
        <v>357</v>
      </c>
      <c r="N82" s="119">
        <v>16193096</v>
      </c>
      <c r="O82" s="71">
        <v>4500507796</v>
      </c>
      <c r="P82" s="149" t="s">
        <v>38</v>
      </c>
      <c r="Q82" s="149" t="s">
        <v>28</v>
      </c>
      <c r="R82" s="148" t="s">
        <v>280</v>
      </c>
      <c r="S82" s="116" t="str">
        <f t="shared" si="10"/>
        <v>61261-Osoyla Ovando Leviathan</v>
      </c>
      <c r="T82" s="115" t="str">
        <f t="shared" si="11"/>
        <v>4500507796/Temoaya-2205</v>
      </c>
      <c r="U82" s="12" t="str">
        <f>VLOOKUP(P82,[1]Hoja3!$D$40:$F$123,3,0)</f>
        <v>PTSE00346</v>
      </c>
      <c r="V82" s="13">
        <f t="shared" si="12"/>
        <v>7168.0992000000006</v>
      </c>
      <c r="W82" s="14">
        <f t="shared" si="13"/>
        <v>7466.7700000000013</v>
      </c>
      <c r="X82" s="14">
        <f t="shared" si="14"/>
        <v>1194.6832000000002</v>
      </c>
    </row>
    <row r="83" spans="2:24" s="10" customFormat="1" ht="15" customHeight="1" x14ac:dyDescent="0.25">
      <c r="B83" s="99" t="s">
        <v>210</v>
      </c>
      <c r="C83" s="71" t="s">
        <v>336</v>
      </c>
      <c r="D83" s="99" t="s">
        <v>239</v>
      </c>
      <c r="E83" s="99" t="s">
        <v>212</v>
      </c>
      <c r="F83" s="99" t="s">
        <v>240</v>
      </c>
      <c r="G83" s="139" t="s">
        <v>348</v>
      </c>
      <c r="H83" s="142">
        <v>4792</v>
      </c>
      <c r="I83" s="131">
        <v>15170</v>
      </c>
      <c r="J83" s="118">
        <v>724</v>
      </c>
      <c r="K83" s="114">
        <v>21465.759999999998</v>
      </c>
      <c r="L83" s="71">
        <v>59485</v>
      </c>
      <c r="M83" s="71" t="s">
        <v>364</v>
      </c>
      <c r="N83" s="119">
        <v>16193097</v>
      </c>
      <c r="O83" s="71">
        <v>4500507776</v>
      </c>
      <c r="P83" s="149" t="s">
        <v>33</v>
      </c>
      <c r="Q83" s="149" t="s">
        <v>44</v>
      </c>
      <c r="R83" s="148" t="s">
        <v>332</v>
      </c>
      <c r="S83" s="116" t="str">
        <f t="shared" si="10"/>
        <v>59485-Rastro Atizapan</v>
      </c>
      <c r="T83" s="115" t="str">
        <f t="shared" si="11"/>
        <v>4500507776/Atizapan de Zaragoza-15170</v>
      </c>
      <c r="U83" s="12" t="str">
        <f>VLOOKUP(P83,[1]Hoja3!$D$40:$F$123,3,0)</f>
        <v>PTSE00308</v>
      </c>
      <c r="V83" s="13">
        <f t="shared" si="12"/>
        <v>20607.1296</v>
      </c>
      <c r="W83" s="14">
        <f t="shared" si="13"/>
        <v>21465.760000000002</v>
      </c>
      <c r="X83" s="14">
        <f t="shared" si="14"/>
        <v>3434.5216000000005</v>
      </c>
    </row>
    <row r="84" spans="2:24" s="10" customFormat="1" ht="15" customHeight="1" x14ac:dyDescent="0.25">
      <c r="B84" s="99" t="s">
        <v>210</v>
      </c>
      <c r="C84" s="71" t="s">
        <v>336</v>
      </c>
      <c r="D84" s="99" t="s">
        <v>239</v>
      </c>
      <c r="E84" s="99" t="s">
        <v>212</v>
      </c>
      <c r="F84" s="99" t="s">
        <v>240</v>
      </c>
      <c r="G84" s="139" t="s">
        <v>243</v>
      </c>
      <c r="H84" s="142">
        <v>3600</v>
      </c>
      <c r="I84" s="131">
        <v>13310</v>
      </c>
      <c r="J84" s="118">
        <v>724</v>
      </c>
      <c r="K84" s="114">
        <v>21465.759999999998</v>
      </c>
      <c r="L84" s="71">
        <v>59330</v>
      </c>
      <c r="M84" s="71" t="s">
        <v>257</v>
      </c>
      <c r="N84" s="119">
        <v>16193098</v>
      </c>
      <c r="O84" s="71">
        <v>4500507781</v>
      </c>
      <c r="P84" s="149" t="s">
        <v>51</v>
      </c>
      <c r="Q84" s="149" t="s">
        <v>57</v>
      </c>
      <c r="R84" s="148" t="s">
        <v>333</v>
      </c>
      <c r="S84" s="116" t="str">
        <f t="shared" si="10"/>
        <v>59330-Rastro Atizapan</v>
      </c>
      <c r="T84" s="115" t="str">
        <f t="shared" si="11"/>
        <v>4500507781/Atizapan de Zaragoza-13310</v>
      </c>
      <c r="U84" s="12" t="str">
        <f>VLOOKUP(P84,[1]Hoja3!$D$40:$F$123,3,0)</f>
        <v>PTSE00309</v>
      </c>
      <c r="V84" s="13">
        <f t="shared" si="12"/>
        <v>20607.1296</v>
      </c>
      <c r="W84" s="14">
        <f t="shared" si="13"/>
        <v>21465.760000000002</v>
      </c>
      <c r="X84" s="14">
        <f t="shared" si="14"/>
        <v>3434.5216000000005</v>
      </c>
    </row>
    <row r="85" spans="2:24" s="10" customFormat="1" ht="15" customHeight="1" x14ac:dyDescent="0.25">
      <c r="B85" s="99" t="s">
        <v>284</v>
      </c>
      <c r="C85" s="71" t="s">
        <v>336</v>
      </c>
      <c r="D85" s="99" t="s">
        <v>95</v>
      </c>
      <c r="E85" s="99" t="s">
        <v>212</v>
      </c>
      <c r="F85" s="99" t="s">
        <v>225</v>
      </c>
      <c r="G85" s="139" t="s">
        <v>345</v>
      </c>
      <c r="H85" s="142">
        <v>3004</v>
      </c>
      <c r="I85" s="131">
        <v>9460</v>
      </c>
      <c r="J85" s="118">
        <v>148</v>
      </c>
      <c r="K85" s="114">
        <v>5516.03</v>
      </c>
      <c r="L85" s="71">
        <v>61276</v>
      </c>
      <c r="M85" s="71" t="s">
        <v>352</v>
      </c>
      <c r="N85" s="119">
        <v>16193100</v>
      </c>
      <c r="O85" s="71">
        <v>4500507793</v>
      </c>
      <c r="P85" s="149" t="s">
        <v>41</v>
      </c>
      <c r="Q85" s="149" t="s">
        <v>30</v>
      </c>
      <c r="R85" s="148" t="s">
        <v>367</v>
      </c>
      <c r="S85" s="116" t="str">
        <f t="shared" si="10"/>
        <v>61276-Diaz Joel</v>
      </c>
      <c r="T85" s="115" t="str">
        <f t="shared" si="11"/>
        <v>4500507793/Ecatepec-9460</v>
      </c>
      <c r="U85" s="12" t="str">
        <f>VLOOKUP(P85,[1]Hoja3!$D$40:$F$123,3,0)</f>
        <v>PTSE00334</v>
      </c>
      <c r="V85" s="13">
        <f t="shared" si="12"/>
        <v>5295.3887999999997</v>
      </c>
      <c r="W85" s="14">
        <f t="shared" si="13"/>
        <v>5516.03</v>
      </c>
      <c r="X85" s="14">
        <f t="shared" si="14"/>
        <v>882.56479999999999</v>
      </c>
    </row>
    <row r="86" spans="2:24" s="10" customFormat="1" ht="15" customHeight="1" x14ac:dyDescent="0.25">
      <c r="B86" s="99" t="s">
        <v>284</v>
      </c>
      <c r="C86" s="71" t="s">
        <v>336</v>
      </c>
      <c r="D86" s="99" t="s">
        <v>299</v>
      </c>
      <c r="E86" s="99" t="s">
        <v>212</v>
      </c>
      <c r="F86" s="99" t="s">
        <v>300</v>
      </c>
      <c r="G86" s="139" t="s">
        <v>345</v>
      </c>
      <c r="H86" s="142">
        <v>1816</v>
      </c>
      <c r="I86" s="131">
        <v>5565</v>
      </c>
      <c r="J86" s="118">
        <v>306</v>
      </c>
      <c r="K86" s="114">
        <v>7210.83</v>
      </c>
      <c r="L86" s="71">
        <v>61286</v>
      </c>
      <c r="M86" s="71" t="s">
        <v>358</v>
      </c>
      <c r="N86" s="119">
        <v>16193105</v>
      </c>
      <c r="O86" s="71">
        <v>4500507816</v>
      </c>
      <c r="P86" s="149" t="s">
        <v>35</v>
      </c>
      <c r="Q86" s="149" t="s">
        <v>26</v>
      </c>
      <c r="R86" s="148" t="s">
        <v>331</v>
      </c>
      <c r="S86" s="116" t="str">
        <f t="shared" si="10"/>
        <v>61286-Eduardo Guadarrama Mendoza</v>
      </c>
      <c r="T86" s="115" t="str">
        <f t="shared" si="11"/>
        <v>4500507816/Tenango del Valle-5565</v>
      </c>
      <c r="U86" s="12" t="str">
        <f>VLOOKUP(P86,[1]Hoja3!$D$40:$F$123,3,0)</f>
        <v>PTSE00335</v>
      </c>
      <c r="V86" s="13">
        <f t="shared" si="12"/>
        <v>6922.3967999999995</v>
      </c>
      <c r="W86" s="14">
        <f t="shared" si="13"/>
        <v>7210.83</v>
      </c>
      <c r="X86" s="14">
        <f t="shared" si="14"/>
        <v>1153.7328</v>
      </c>
    </row>
    <row r="87" spans="2:24" s="10" customFormat="1" ht="15" customHeight="1" x14ac:dyDescent="0.25">
      <c r="B87" s="99" t="s">
        <v>284</v>
      </c>
      <c r="C87" s="71" t="s">
        <v>336</v>
      </c>
      <c r="D87" s="99" t="s">
        <v>211</v>
      </c>
      <c r="E87" s="99" t="s">
        <v>212</v>
      </c>
      <c r="F87" s="99" t="s">
        <v>213</v>
      </c>
      <c r="G87" s="139" t="s">
        <v>344</v>
      </c>
      <c r="H87" s="142">
        <v>1659</v>
      </c>
      <c r="I87" s="131">
        <v>5935</v>
      </c>
      <c r="J87" s="118">
        <v>338</v>
      </c>
      <c r="K87" s="114">
        <v>7272.58</v>
      </c>
      <c r="L87" s="71">
        <v>61265</v>
      </c>
      <c r="M87" s="71" t="s">
        <v>350</v>
      </c>
      <c r="N87" s="119">
        <v>16193108</v>
      </c>
      <c r="O87" s="71">
        <v>4500507813</v>
      </c>
      <c r="P87" s="149" t="s">
        <v>63</v>
      </c>
      <c r="Q87" s="149" t="s">
        <v>65</v>
      </c>
      <c r="R87" s="148" t="s">
        <v>276</v>
      </c>
      <c r="S87" s="116" t="str">
        <f t="shared" si="10"/>
        <v>61265-Medina Romero Roberto Carlos</v>
      </c>
      <c r="T87" s="115" t="str">
        <f t="shared" si="11"/>
        <v>4500507813/Santiago Tianguistenco-5935</v>
      </c>
      <c r="U87" s="12" t="str">
        <f>VLOOKUP(P87,[1]Hoja3!$D$40:$F$123,3,0)</f>
        <v>PTSE00331</v>
      </c>
      <c r="V87" s="13">
        <f t="shared" si="12"/>
        <v>6981.6767999999993</v>
      </c>
      <c r="W87" s="14">
        <f t="shared" si="13"/>
        <v>7272.579999999999</v>
      </c>
      <c r="X87" s="14">
        <f t="shared" si="14"/>
        <v>1163.6127999999999</v>
      </c>
    </row>
    <row r="88" spans="2:24" s="10" customFormat="1" ht="15" customHeight="1" x14ac:dyDescent="0.25">
      <c r="B88" s="99" t="s">
        <v>284</v>
      </c>
      <c r="C88" s="71" t="s">
        <v>336</v>
      </c>
      <c r="D88" s="99" t="s">
        <v>237</v>
      </c>
      <c r="E88" s="99" t="s">
        <v>185</v>
      </c>
      <c r="F88" s="99" t="s">
        <v>238</v>
      </c>
      <c r="G88" s="139" t="s">
        <v>343</v>
      </c>
      <c r="H88" s="142">
        <v>2592</v>
      </c>
      <c r="I88" s="131">
        <v>7705</v>
      </c>
      <c r="J88" s="118">
        <v>236</v>
      </c>
      <c r="K88" s="114">
        <v>4997.9799999999996</v>
      </c>
      <c r="L88" s="71">
        <v>61290</v>
      </c>
      <c r="M88" s="71" t="s">
        <v>309</v>
      </c>
      <c r="N88" s="119">
        <v>16193110</v>
      </c>
      <c r="O88" s="71">
        <v>4500507805</v>
      </c>
      <c r="P88" s="149" t="s">
        <v>62</v>
      </c>
      <c r="Q88" s="149" t="s">
        <v>64</v>
      </c>
      <c r="R88" s="148" t="s">
        <v>271</v>
      </c>
      <c r="S88" s="116" t="str">
        <f t="shared" si="10"/>
        <v>61290-Expendio Tulancingo</v>
      </c>
      <c r="T88" s="115" t="str">
        <f t="shared" si="11"/>
        <v>4500507805/Tulancingo-7705</v>
      </c>
      <c r="U88" s="12" t="str">
        <f>VLOOKUP(P88,[1]Hoja3!$D$40:$F$123,3,0)</f>
        <v>PTSE00333</v>
      </c>
      <c r="V88" s="13">
        <f t="shared" si="12"/>
        <v>4798.0607999999993</v>
      </c>
      <c r="W88" s="14">
        <f t="shared" si="13"/>
        <v>4997.9799999999987</v>
      </c>
      <c r="X88" s="14">
        <f t="shared" si="14"/>
        <v>799.67679999999984</v>
      </c>
    </row>
    <row r="89" spans="2:24" s="10" customFormat="1" ht="15" customHeight="1" x14ac:dyDescent="0.25">
      <c r="B89" s="99" t="s">
        <v>284</v>
      </c>
      <c r="C89" s="71" t="s">
        <v>336</v>
      </c>
      <c r="D89" s="99" t="s">
        <v>23</v>
      </c>
      <c r="E89" s="99" t="s">
        <v>212</v>
      </c>
      <c r="F89" s="99" t="s">
        <v>215</v>
      </c>
      <c r="G89" s="139" t="s">
        <v>345</v>
      </c>
      <c r="H89" s="142">
        <v>2506</v>
      </c>
      <c r="I89" s="131">
        <v>7955</v>
      </c>
      <c r="J89" s="118">
        <v>272</v>
      </c>
      <c r="K89" s="114">
        <v>5800.78</v>
      </c>
      <c r="L89" s="71">
        <v>61284</v>
      </c>
      <c r="M89" s="71" t="s">
        <v>355</v>
      </c>
      <c r="N89" s="119">
        <v>16193111</v>
      </c>
      <c r="O89" s="71">
        <v>4500507817</v>
      </c>
      <c r="P89" s="149" t="s">
        <v>96</v>
      </c>
      <c r="Q89" s="149" t="s">
        <v>97</v>
      </c>
      <c r="R89" s="148" t="s">
        <v>368</v>
      </c>
      <c r="S89" s="116" t="str">
        <f t="shared" si="10"/>
        <v>61284-Irma Ancira Martinez</v>
      </c>
      <c r="T89" s="115" t="str">
        <f t="shared" si="11"/>
        <v>4500507817/Xonacatlan-7955</v>
      </c>
      <c r="U89" s="12" t="str">
        <f>VLOOKUP(P89,[1]Hoja3!$D$40:$F$123,3,0)</f>
        <v>PTSE00330</v>
      </c>
      <c r="V89" s="13">
        <f t="shared" si="12"/>
        <v>5568.7488000000003</v>
      </c>
      <c r="W89" s="14">
        <f t="shared" si="13"/>
        <v>5800.7800000000007</v>
      </c>
      <c r="X89" s="14">
        <f t="shared" si="14"/>
        <v>928.12480000000016</v>
      </c>
    </row>
    <row r="90" spans="2:24" s="10" customFormat="1" ht="15" customHeight="1" x14ac:dyDescent="0.25">
      <c r="B90" s="99" t="s">
        <v>284</v>
      </c>
      <c r="C90" s="71" t="s">
        <v>336</v>
      </c>
      <c r="D90" s="99" t="s">
        <v>340</v>
      </c>
      <c r="E90" s="99" t="s">
        <v>212</v>
      </c>
      <c r="F90" s="99" t="s">
        <v>217</v>
      </c>
      <c r="G90" s="139" t="s">
        <v>345</v>
      </c>
      <c r="H90" s="142">
        <v>1923</v>
      </c>
      <c r="I90" s="131">
        <v>6720</v>
      </c>
      <c r="J90" s="118">
        <v>328</v>
      </c>
      <c r="K90" s="114">
        <v>7049.58</v>
      </c>
      <c r="L90" s="71">
        <v>61278</v>
      </c>
      <c r="M90" s="71" t="s">
        <v>356</v>
      </c>
      <c r="N90" s="119">
        <v>16193112</v>
      </c>
      <c r="O90" s="71">
        <v>4500507792</v>
      </c>
      <c r="P90" s="149" t="s">
        <v>56</v>
      </c>
      <c r="Q90" s="149" t="s">
        <v>50</v>
      </c>
      <c r="R90" s="148" t="s">
        <v>369</v>
      </c>
      <c r="S90" s="116" t="str">
        <f t="shared" si="10"/>
        <v>61278-Medina Barrera Juan</v>
      </c>
      <c r="T90" s="115" t="str">
        <f t="shared" si="11"/>
        <v>4500507792/Toluca-6720</v>
      </c>
      <c r="U90" s="12" t="str">
        <f>VLOOKUP(P90,[1]Hoja3!$D$40:$F$123,3,0)</f>
        <v>PTSE00338</v>
      </c>
      <c r="V90" s="13">
        <f t="shared" si="12"/>
        <v>6767.5967999999993</v>
      </c>
      <c r="W90" s="14">
        <f t="shared" si="13"/>
        <v>7049.579999999999</v>
      </c>
      <c r="X90" s="14">
        <f t="shared" si="14"/>
        <v>1127.9327999999998</v>
      </c>
    </row>
    <row r="91" spans="2:24" s="10" customFormat="1" ht="15" customHeight="1" x14ac:dyDescent="0.25">
      <c r="B91" s="99" t="s">
        <v>284</v>
      </c>
      <c r="C91" s="71" t="s">
        <v>336</v>
      </c>
      <c r="D91" s="99" t="s">
        <v>239</v>
      </c>
      <c r="E91" s="99" t="s">
        <v>212</v>
      </c>
      <c r="F91" s="99" t="s">
        <v>240</v>
      </c>
      <c r="G91" s="139" t="s">
        <v>347</v>
      </c>
      <c r="H91" s="142">
        <v>2813</v>
      </c>
      <c r="I91" s="131">
        <v>8500</v>
      </c>
      <c r="J91" s="118">
        <v>216.6</v>
      </c>
      <c r="K91" s="114">
        <v>4864.18</v>
      </c>
      <c r="L91" s="71">
        <v>61297</v>
      </c>
      <c r="M91" s="71" t="s">
        <v>363</v>
      </c>
      <c r="N91" s="119">
        <v>16193113</v>
      </c>
      <c r="O91" s="71">
        <v>4500507807</v>
      </c>
      <c r="P91" s="149" t="s">
        <v>54</v>
      </c>
      <c r="Q91" s="149" t="s">
        <v>48</v>
      </c>
      <c r="R91" s="148" t="s">
        <v>371</v>
      </c>
      <c r="S91" s="116" t="str">
        <f t="shared" si="10"/>
        <v>61297-Rastro Atizapan</v>
      </c>
      <c r="T91" s="115" t="str">
        <f t="shared" si="11"/>
        <v>4500507807/Atizapan de Zaragoza-8500</v>
      </c>
      <c r="U91" s="12" t="str">
        <f>VLOOKUP(P91,[1]Hoja3!$D$40:$F$123,3,0)</f>
        <v>PTSE00332</v>
      </c>
      <c r="V91" s="13">
        <f t="shared" si="12"/>
        <v>4669.6127999999999</v>
      </c>
      <c r="W91" s="14">
        <f t="shared" si="13"/>
        <v>4864.1799999999994</v>
      </c>
      <c r="X91" s="14">
        <f t="shared" si="14"/>
        <v>778.26879999999994</v>
      </c>
    </row>
    <row r="92" spans="2:24" s="10" customFormat="1" ht="15" customHeight="1" x14ac:dyDescent="0.25">
      <c r="B92" s="99" t="s">
        <v>210</v>
      </c>
      <c r="C92" s="71" t="s">
        <v>336</v>
      </c>
      <c r="D92" s="99" t="s">
        <v>239</v>
      </c>
      <c r="E92" s="99" t="s">
        <v>212</v>
      </c>
      <c r="F92" s="99" t="s">
        <v>240</v>
      </c>
      <c r="G92" s="139" t="s">
        <v>348</v>
      </c>
      <c r="H92" s="142">
        <v>5002</v>
      </c>
      <c r="I92" s="131">
        <v>15270</v>
      </c>
      <c r="J92" s="118">
        <v>724</v>
      </c>
      <c r="K92" s="114">
        <v>21465.759999999998</v>
      </c>
      <c r="L92" s="71">
        <v>59483</v>
      </c>
      <c r="M92" s="71" t="s">
        <v>366</v>
      </c>
      <c r="N92" s="119">
        <v>16193114</v>
      </c>
      <c r="O92" s="71">
        <v>4500507778</v>
      </c>
      <c r="P92" s="149" t="s">
        <v>136</v>
      </c>
      <c r="Q92" s="149" t="s">
        <v>266</v>
      </c>
      <c r="R92" s="148" t="s">
        <v>372</v>
      </c>
      <c r="S92" s="116" t="str">
        <f t="shared" si="10"/>
        <v>59483-Rastro Atizapan</v>
      </c>
      <c r="T92" s="115" t="str">
        <f t="shared" si="11"/>
        <v>4500507778/Atizapan de Zaragoza-15270</v>
      </c>
      <c r="U92" s="12" t="str">
        <f>VLOOKUP(P92,[1]Hoja3!$D$40:$F$123,3,0)</f>
        <v>PTSE00361</v>
      </c>
      <c r="V92" s="13">
        <f t="shared" si="12"/>
        <v>20607.1296</v>
      </c>
      <c r="W92" s="14">
        <f t="shared" si="13"/>
        <v>21465.760000000002</v>
      </c>
      <c r="X92" s="14">
        <f t="shared" si="14"/>
        <v>3434.5216000000005</v>
      </c>
    </row>
    <row r="93" spans="2:24" s="10" customFormat="1" ht="15" customHeight="1" x14ac:dyDescent="0.25">
      <c r="B93" s="99" t="s">
        <v>210</v>
      </c>
      <c r="C93" s="71" t="s">
        <v>336</v>
      </c>
      <c r="D93" s="99" t="s">
        <v>239</v>
      </c>
      <c r="E93" s="99" t="s">
        <v>212</v>
      </c>
      <c r="F93" s="99" t="s">
        <v>240</v>
      </c>
      <c r="G93" s="139" t="s">
        <v>348</v>
      </c>
      <c r="H93" s="142">
        <v>4760</v>
      </c>
      <c r="I93" s="131">
        <v>14830</v>
      </c>
      <c r="J93" s="118">
        <v>724</v>
      </c>
      <c r="K93" s="114">
        <v>21465.759999999998</v>
      </c>
      <c r="L93" s="71">
        <v>59484</v>
      </c>
      <c r="M93" s="71" t="s">
        <v>256</v>
      </c>
      <c r="N93" s="119">
        <v>16193115</v>
      </c>
      <c r="O93" s="71">
        <v>4500507777</v>
      </c>
      <c r="P93" s="149" t="s">
        <v>32</v>
      </c>
      <c r="Q93" s="149" t="s">
        <v>43</v>
      </c>
      <c r="R93" s="148" t="s">
        <v>45</v>
      </c>
      <c r="S93" s="116" t="str">
        <f t="shared" si="10"/>
        <v>59484-Rastro Atizapan</v>
      </c>
      <c r="T93" s="115" t="str">
        <f t="shared" si="11"/>
        <v>4500507777/Atizapan de Zaragoza-14830</v>
      </c>
      <c r="U93" s="12" t="str">
        <f>VLOOKUP(P93,[1]Hoja3!$D$40:$F$123,3,0)</f>
        <v>PTSE00362</v>
      </c>
      <c r="V93" s="13">
        <f t="shared" si="12"/>
        <v>20607.1296</v>
      </c>
      <c r="W93" s="14">
        <f t="shared" si="13"/>
        <v>21465.760000000002</v>
      </c>
      <c r="X93" s="14">
        <f t="shared" si="14"/>
        <v>3434.5216000000005</v>
      </c>
    </row>
    <row r="94" spans="2:24" s="10" customFormat="1" ht="15" customHeight="1" x14ac:dyDescent="0.25">
      <c r="B94" s="99" t="s">
        <v>210</v>
      </c>
      <c r="C94" s="71" t="s">
        <v>336</v>
      </c>
      <c r="D94" s="99" t="s">
        <v>239</v>
      </c>
      <c r="E94" s="99" t="s">
        <v>212</v>
      </c>
      <c r="F94" s="99" t="s">
        <v>240</v>
      </c>
      <c r="G94" s="139" t="s">
        <v>348</v>
      </c>
      <c r="H94" s="142">
        <v>5292</v>
      </c>
      <c r="I94" s="131">
        <v>15720</v>
      </c>
      <c r="J94" s="118">
        <v>724</v>
      </c>
      <c r="K94" s="114">
        <v>21465.759999999998</v>
      </c>
      <c r="L94" s="71">
        <v>59482</v>
      </c>
      <c r="M94" s="71" t="s">
        <v>365</v>
      </c>
      <c r="N94" s="119">
        <v>16193116</v>
      </c>
      <c r="O94" s="71">
        <v>4500507779</v>
      </c>
      <c r="P94" s="149" t="s">
        <v>260</v>
      </c>
      <c r="Q94" s="149" t="s">
        <v>265</v>
      </c>
      <c r="R94" s="148" t="s">
        <v>281</v>
      </c>
      <c r="S94" s="116" t="str">
        <f t="shared" si="10"/>
        <v>59482-Rastro Atizapan</v>
      </c>
      <c r="T94" s="115" t="str">
        <f t="shared" si="11"/>
        <v>4500507779/Atizapan de Zaragoza-15720</v>
      </c>
      <c r="U94" s="12" t="str">
        <f>VLOOKUP(P94,[1]Hoja3!$D$40:$F$123,3,0)</f>
        <v>PTSE00360</v>
      </c>
      <c r="V94" s="13">
        <f t="shared" si="12"/>
        <v>20607.1296</v>
      </c>
      <c r="W94" s="14">
        <f t="shared" si="13"/>
        <v>21465.760000000002</v>
      </c>
      <c r="X94" s="14">
        <f t="shared" si="14"/>
        <v>3434.5216000000005</v>
      </c>
    </row>
    <row r="95" spans="2:24" s="10" customFormat="1" x14ac:dyDescent="0.25">
      <c r="B95" s="152"/>
      <c r="C95" s="153"/>
      <c r="G95" s="154"/>
      <c r="H95" s="155"/>
      <c r="I95" s="156"/>
      <c r="J95" s="156"/>
      <c r="K95" s="153"/>
      <c r="L95" s="153"/>
      <c r="M95" s="153"/>
      <c r="N95" s="153"/>
      <c r="Q95" s="153"/>
    </row>
    <row r="96" spans="2:24" s="135" customFormat="1" x14ac:dyDescent="0.25">
      <c r="B96" s="1"/>
      <c r="C96" s="22"/>
      <c r="F96" s="10"/>
      <c r="G96" s="140"/>
      <c r="H96" s="143"/>
      <c r="I96" s="2"/>
      <c r="J96" s="2"/>
      <c r="K96" s="22"/>
      <c r="L96" s="22"/>
      <c r="M96" s="22"/>
      <c r="N96" s="22"/>
      <c r="Q96" s="22"/>
    </row>
    <row r="97" spans="2:24" s="135" customFormat="1" ht="15.75" x14ac:dyDescent="0.25">
      <c r="B97" s="18"/>
      <c r="C97" s="16"/>
      <c r="D97" s="15"/>
      <c r="E97" s="5"/>
      <c r="F97" s="146"/>
      <c r="G97" s="96"/>
      <c r="H97" s="141"/>
      <c r="I97" s="112"/>
      <c r="J97" s="113"/>
      <c r="K97" s="4"/>
      <c r="L97" s="4"/>
      <c r="M97" s="160">
        <f>+V97+X97</f>
        <v>234519.08479999998</v>
      </c>
      <c r="N97" s="160"/>
      <c r="O97" s="17"/>
      <c r="P97" s="17"/>
      <c r="Q97" s="16"/>
      <c r="R97" s="18"/>
      <c r="S97" s="5"/>
      <c r="T97" s="3"/>
      <c r="U97" s="5"/>
      <c r="V97" s="19">
        <f>SUM(V72:V94)</f>
        <v>201016.35839999997</v>
      </c>
      <c r="W97" s="19">
        <f>SUM(W69:W94)</f>
        <v>209392.04000000004</v>
      </c>
      <c r="X97" s="19">
        <f>SUM(X69:X94)</f>
        <v>33502.726400000007</v>
      </c>
    </row>
    <row r="98" spans="2:24" s="135" customFormat="1" ht="15.75" x14ac:dyDescent="0.25">
      <c r="B98" s="18"/>
      <c r="C98" s="16"/>
      <c r="D98" s="15"/>
      <c r="E98" s="5"/>
      <c r="F98" s="146"/>
      <c r="G98" s="96"/>
      <c r="H98" s="141"/>
      <c r="I98" s="112"/>
      <c r="J98" s="113"/>
      <c r="K98" s="4"/>
      <c r="L98" s="4"/>
      <c r="M98" s="20"/>
      <c r="N98" s="21"/>
      <c r="O98" s="17"/>
      <c r="P98" s="17"/>
      <c r="Q98" s="16"/>
      <c r="R98" s="18"/>
      <c r="S98" s="5"/>
      <c r="T98" s="3"/>
      <c r="U98" s="5"/>
      <c r="V98" s="19"/>
      <c r="W98" s="19"/>
      <c r="X98" s="2"/>
    </row>
    <row r="99" spans="2:24" s="135" customFormat="1" ht="23.25" x14ac:dyDescent="0.3">
      <c r="B99" s="1"/>
      <c r="C99" s="22"/>
      <c r="F99" s="147"/>
      <c r="G99" s="140"/>
      <c r="H99" s="161" t="s">
        <v>17</v>
      </c>
      <c r="I99" s="161"/>
      <c r="J99" s="161"/>
      <c r="K99" s="161"/>
      <c r="L99" s="162">
        <v>45001155775</v>
      </c>
      <c r="M99" s="162"/>
      <c r="N99" s="162"/>
      <c r="O99" s="162"/>
      <c r="P99" s="24"/>
      <c r="Q99" s="22"/>
      <c r="R99" s="1"/>
      <c r="S99" s="1"/>
      <c r="T99" s="136"/>
      <c r="U99" s="1"/>
      <c r="V99" s="2"/>
      <c r="W99" s="2"/>
      <c r="X99" s="2"/>
    </row>
    <row r="104" spans="2:24" s="135" customFormat="1" x14ac:dyDescent="0.25">
      <c r="B104" s="159" t="s">
        <v>374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"/>
      <c r="V104" s="2"/>
      <c r="W104" s="2"/>
      <c r="X104" s="2"/>
    </row>
    <row r="105" spans="2:24" s="135" customFormat="1" ht="18.75" customHeight="1" x14ac:dyDescent="0.25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"/>
      <c r="V105" s="2"/>
      <c r="W105" s="2"/>
      <c r="X105" s="2"/>
    </row>
    <row r="106" spans="2:24" s="135" customFormat="1" x14ac:dyDescent="0.25">
      <c r="B106" s="1"/>
      <c r="C106" s="22"/>
      <c r="F106" s="10"/>
      <c r="G106" s="140"/>
      <c r="H106" s="143"/>
      <c r="I106" s="2"/>
      <c r="J106" s="2"/>
      <c r="K106" s="22"/>
      <c r="L106" s="22"/>
      <c r="M106" s="22"/>
      <c r="N106" s="22"/>
      <c r="Q106" s="22"/>
    </row>
    <row r="107" spans="2:24" s="145" customFormat="1" ht="36.75" customHeight="1" x14ac:dyDescent="0.25">
      <c r="B107" s="67" t="s">
        <v>0</v>
      </c>
      <c r="C107" s="9" t="s">
        <v>1</v>
      </c>
      <c r="D107" s="9" t="s">
        <v>2</v>
      </c>
      <c r="E107" s="9" t="s">
        <v>3</v>
      </c>
      <c r="F107" s="9" t="s">
        <v>4</v>
      </c>
      <c r="G107" s="9" t="s">
        <v>5</v>
      </c>
      <c r="H107" s="66" t="s">
        <v>6</v>
      </c>
      <c r="I107" s="9" t="s">
        <v>7</v>
      </c>
      <c r="J107" s="9" t="s">
        <v>8</v>
      </c>
      <c r="K107" s="9" t="s">
        <v>9</v>
      </c>
      <c r="L107" s="9" t="s">
        <v>10</v>
      </c>
      <c r="M107" s="9" t="s">
        <v>11</v>
      </c>
      <c r="N107" s="9" t="s">
        <v>12</v>
      </c>
      <c r="O107" s="9" t="s">
        <v>13</v>
      </c>
      <c r="P107" s="9" t="s">
        <v>14</v>
      </c>
      <c r="Q107" s="9" t="s">
        <v>15</v>
      </c>
      <c r="R107" s="9" t="s">
        <v>16</v>
      </c>
      <c r="S107" s="9"/>
      <c r="T107" s="9"/>
      <c r="U107" s="144"/>
      <c r="V107" s="144"/>
      <c r="W107" s="144"/>
      <c r="X107" s="144"/>
    </row>
    <row r="108" spans="2:24" s="10" customFormat="1" ht="15" customHeight="1" x14ac:dyDescent="0.25">
      <c r="B108" s="99" t="s">
        <v>185</v>
      </c>
      <c r="C108" s="71" t="s">
        <v>283</v>
      </c>
      <c r="D108" s="99" t="s">
        <v>95</v>
      </c>
      <c r="E108" s="99" t="s">
        <v>212</v>
      </c>
      <c r="F108" s="99" t="s">
        <v>225</v>
      </c>
      <c r="G108" s="139" t="s">
        <v>241</v>
      </c>
      <c r="H108" s="142">
        <v>2506</v>
      </c>
      <c r="I108" s="131">
        <v>7875</v>
      </c>
      <c r="J108" s="118">
        <v>176.6</v>
      </c>
      <c r="K108" s="114">
        <v>4864.18</v>
      </c>
      <c r="L108" s="71">
        <v>64238</v>
      </c>
      <c r="M108" s="71" t="s">
        <v>311</v>
      </c>
      <c r="N108" s="119">
        <v>16193140</v>
      </c>
      <c r="O108" s="71">
        <v>4500507661</v>
      </c>
      <c r="P108" s="149" t="s">
        <v>56</v>
      </c>
      <c r="Q108" s="149" t="s">
        <v>50</v>
      </c>
      <c r="R108" s="148" t="s">
        <v>397</v>
      </c>
      <c r="S108" s="116" t="str">
        <f t="shared" ref="S108:S126" si="15">CONCATENATE(L108,"-",D108)</f>
        <v>64238-Diaz Joel</v>
      </c>
      <c r="T108" s="115" t="str">
        <f t="shared" ref="T108:T126" si="16">CONCATENATE(O108,"/",F108,"-",I108)</f>
        <v>4500507661/Ecatepec-7875</v>
      </c>
      <c r="U108" s="12" t="str">
        <f>VLOOKUP(P108,[1]Hoja3!$D$40:$F$123,3,0)</f>
        <v>PTSE00338</v>
      </c>
      <c r="V108" s="13">
        <f t="shared" ref="V108:V126" si="17">SUM(K108*96)/100</f>
        <v>4669.6127999999999</v>
      </c>
      <c r="W108" s="14">
        <f t="shared" ref="W108:W126" si="18">SUM(V108/96)*100</f>
        <v>4864.1799999999994</v>
      </c>
      <c r="X108" s="14">
        <f t="shared" ref="X108:X126" si="19">W108*0.16</f>
        <v>778.26879999999994</v>
      </c>
    </row>
    <row r="109" spans="2:24" s="10" customFormat="1" ht="15" customHeight="1" x14ac:dyDescent="0.25">
      <c r="B109" s="99" t="s">
        <v>284</v>
      </c>
      <c r="C109" s="71" t="s">
        <v>336</v>
      </c>
      <c r="D109" s="99" t="s">
        <v>342</v>
      </c>
      <c r="E109" s="99" t="s">
        <v>212</v>
      </c>
      <c r="F109" s="99" t="s">
        <v>217</v>
      </c>
      <c r="G109" s="139" t="s">
        <v>345</v>
      </c>
      <c r="H109" s="142">
        <v>1720</v>
      </c>
      <c r="I109" s="131">
        <v>5350</v>
      </c>
      <c r="J109" s="118">
        <v>344</v>
      </c>
      <c r="K109" s="114">
        <v>7406.38</v>
      </c>
      <c r="L109" s="71">
        <v>61291</v>
      </c>
      <c r="M109" s="71" t="s">
        <v>362</v>
      </c>
      <c r="N109" s="119">
        <v>16193141</v>
      </c>
      <c r="O109" s="71">
        <v>4500507814</v>
      </c>
      <c r="P109" s="149" t="s">
        <v>68</v>
      </c>
      <c r="Q109" s="149" t="s">
        <v>67</v>
      </c>
      <c r="R109" s="148" t="s">
        <v>397</v>
      </c>
      <c r="S109" s="116" t="str">
        <f t="shared" si="15"/>
        <v>61291-Sedano Verona Sagrario de Jesus</v>
      </c>
      <c r="T109" s="115" t="str">
        <f t="shared" si="16"/>
        <v>4500507814/Toluca-5350</v>
      </c>
      <c r="U109" s="12" t="str">
        <f>VLOOKUP(P109,[1]Hoja3!$D$40:$F$123,3,0)</f>
        <v>PTSE00329</v>
      </c>
      <c r="V109" s="13">
        <f t="shared" si="17"/>
        <v>7110.1247999999996</v>
      </c>
      <c r="W109" s="14">
        <f t="shared" si="18"/>
        <v>7406.38</v>
      </c>
      <c r="X109" s="14">
        <f t="shared" si="19"/>
        <v>1185.0208</v>
      </c>
    </row>
    <row r="110" spans="2:24" s="10" customFormat="1" ht="15" customHeight="1" x14ac:dyDescent="0.25">
      <c r="B110" s="99" t="s">
        <v>284</v>
      </c>
      <c r="C110" s="71" t="s">
        <v>375</v>
      </c>
      <c r="D110" s="99" t="s">
        <v>235</v>
      </c>
      <c r="E110" s="99" t="s">
        <v>185</v>
      </c>
      <c r="F110" s="99" t="s">
        <v>236</v>
      </c>
      <c r="G110" s="139" t="s">
        <v>345</v>
      </c>
      <c r="H110" s="142">
        <v>1260</v>
      </c>
      <c r="I110" s="131">
        <v>3905</v>
      </c>
      <c r="J110" s="118">
        <v>204</v>
      </c>
      <c r="K110" s="114">
        <v>4811.1099999999997</v>
      </c>
      <c r="L110" s="71">
        <v>61344</v>
      </c>
      <c r="M110" s="71" t="s">
        <v>251</v>
      </c>
      <c r="N110" s="119">
        <v>16193139</v>
      </c>
      <c r="O110" s="71">
        <v>4500507883</v>
      </c>
      <c r="P110" s="149" t="s">
        <v>34</v>
      </c>
      <c r="Q110" s="149" t="s">
        <v>25</v>
      </c>
      <c r="R110" s="148" t="s">
        <v>273</v>
      </c>
      <c r="S110" s="116" t="str">
        <f t="shared" si="15"/>
        <v>61344-Expendio Actopan</v>
      </c>
      <c r="T110" s="115" t="str">
        <f t="shared" si="16"/>
        <v>4500507883/Actopan-3905</v>
      </c>
      <c r="U110" s="12" t="str">
        <f>VLOOKUP(P110,[1]Hoja3!$D$40:$F$123,3,0)</f>
        <v>PTSE00181</v>
      </c>
      <c r="V110" s="13">
        <f t="shared" si="17"/>
        <v>4618.6655999999994</v>
      </c>
      <c r="W110" s="14">
        <f t="shared" si="18"/>
        <v>4811.1099999999997</v>
      </c>
      <c r="X110" s="14">
        <f t="shared" si="19"/>
        <v>769.77760000000001</v>
      </c>
    </row>
    <row r="111" spans="2:24" s="10" customFormat="1" ht="15" customHeight="1" x14ac:dyDescent="0.25">
      <c r="B111" s="99" t="s">
        <v>284</v>
      </c>
      <c r="C111" s="71" t="s">
        <v>375</v>
      </c>
      <c r="D111" s="99" t="s">
        <v>231</v>
      </c>
      <c r="E111" s="99" t="s">
        <v>212</v>
      </c>
      <c r="F111" s="99" t="s">
        <v>232</v>
      </c>
      <c r="G111" s="139" t="s">
        <v>382</v>
      </c>
      <c r="H111" s="142">
        <v>1818</v>
      </c>
      <c r="I111" s="131">
        <v>4000</v>
      </c>
      <c r="J111" s="118">
        <v>102</v>
      </c>
      <c r="K111" s="114">
        <v>4811.1099999999997</v>
      </c>
      <c r="L111" s="71">
        <v>61321</v>
      </c>
      <c r="M111" s="71" t="s">
        <v>384</v>
      </c>
      <c r="N111" s="119">
        <v>16193142</v>
      </c>
      <c r="O111" s="71">
        <v>4500507877</v>
      </c>
      <c r="P111" s="149" t="s">
        <v>36</v>
      </c>
      <c r="Q111" s="149" t="s">
        <v>263</v>
      </c>
      <c r="R111" s="148" t="s">
        <v>394</v>
      </c>
      <c r="S111" s="116" t="str">
        <f t="shared" si="15"/>
        <v>61321-Francisco Javier Laguna Soriano</v>
      </c>
      <c r="T111" s="115" t="str">
        <f t="shared" si="16"/>
        <v>4500507877/Zumpango-4000</v>
      </c>
      <c r="U111" s="12" t="str">
        <f>VLOOKUP(P111,[1]Hoja3!$D$40:$F$123,3,0)</f>
        <v>PTSE00183</v>
      </c>
      <c r="V111" s="13">
        <f t="shared" si="17"/>
        <v>4618.6655999999994</v>
      </c>
      <c r="W111" s="14">
        <f t="shared" si="18"/>
        <v>4811.1099999999997</v>
      </c>
      <c r="X111" s="14">
        <f t="shared" si="19"/>
        <v>769.77760000000001</v>
      </c>
    </row>
    <row r="112" spans="2:24" s="10" customFormat="1" ht="15" customHeight="1" x14ac:dyDescent="0.25">
      <c r="B112" s="99" t="s">
        <v>284</v>
      </c>
      <c r="C112" s="71" t="s">
        <v>375</v>
      </c>
      <c r="D112" s="99" t="s">
        <v>380</v>
      </c>
      <c r="E112" s="99" t="s">
        <v>212</v>
      </c>
      <c r="F112" s="99" t="s">
        <v>381</v>
      </c>
      <c r="G112" s="139" t="s">
        <v>343</v>
      </c>
      <c r="H112" s="142">
        <v>1512</v>
      </c>
      <c r="I112" s="131">
        <v>5525</v>
      </c>
      <c r="J112" s="118">
        <v>250</v>
      </c>
      <c r="K112" s="114">
        <v>5247.11</v>
      </c>
      <c r="L112" s="71">
        <v>61328</v>
      </c>
      <c r="M112" s="71" t="s">
        <v>207</v>
      </c>
      <c r="N112" s="119">
        <v>16193143</v>
      </c>
      <c r="O112" s="71">
        <v>4500507874</v>
      </c>
      <c r="P112" s="149" t="s">
        <v>59</v>
      </c>
      <c r="Q112" s="149" t="s">
        <v>393</v>
      </c>
      <c r="R112" s="148" t="s">
        <v>189</v>
      </c>
      <c r="S112" s="116" t="str">
        <f t="shared" si="15"/>
        <v>61328-Expendio de Pollo Vivo Puente Rojo</v>
      </c>
      <c r="T112" s="115" t="str">
        <f t="shared" si="16"/>
        <v>4500507874/Chalco-5525</v>
      </c>
      <c r="U112" s="12" t="str">
        <f>VLOOKUP(P112,[1]Hoja3!$D$40:$F$123,3,0)</f>
        <v>PTSE00185</v>
      </c>
      <c r="V112" s="13">
        <f t="shared" si="17"/>
        <v>5037.2255999999998</v>
      </c>
      <c r="W112" s="14">
        <f t="shared" si="18"/>
        <v>5247.11</v>
      </c>
      <c r="X112" s="14">
        <f t="shared" si="19"/>
        <v>839.5376</v>
      </c>
    </row>
    <row r="113" spans="2:24" s="10" customFormat="1" ht="15" customHeight="1" x14ac:dyDescent="0.25">
      <c r="B113" s="99" t="s">
        <v>284</v>
      </c>
      <c r="C113" s="71" t="s">
        <v>375</v>
      </c>
      <c r="D113" s="99" t="s">
        <v>299</v>
      </c>
      <c r="E113" s="99" t="s">
        <v>212</v>
      </c>
      <c r="F113" s="99" t="s">
        <v>300</v>
      </c>
      <c r="G113" s="139" t="s">
        <v>343</v>
      </c>
      <c r="H113" s="142">
        <v>1920</v>
      </c>
      <c r="I113" s="131">
        <v>6100</v>
      </c>
      <c r="J113" s="118">
        <v>306</v>
      </c>
      <c r="K113" s="114">
        <v>6467.91</v>
      </c>
      <c r="L113" s="71">
        <v>61338</v>
      </c>
      <c r="M113" s="71" t="s">
        <v>255</v>
      </c>
      <c r="N113" s="119">
        <v>16193144</v>
      </c>
      <c r="O113" s="71">
        <v>4500507892</v>
      </c>
      <c r="P113" s="149" t="s">
        <v>258</v>
      </c>
      <c r="Q113" s="149" t="s">
        <v>264</v>
      </c>
      <c r="R113" s="148" t="s">
        <v>370</v>
      </c>
      <c r="S113" s="116" t="str">
        <f t="shared" si="15"/>
        <v>61338-Eduardo Guadarrama Mendoza</v>
      </c>
      <c r="T113" s="115" t="str">
        <f t="shared" si="16"/>
        <v>4500507892/Tenango del Valle-6100</v>
      </c>
      <c r="U113" s="12" t="str">
        <f>VLOOKUP(P113,[1]Hoja3!$D$40:$F$123,3,0)</f>
        <v>PTSE00186</v>
      </c>
      <c r="V113" s="13">
        <f t="shared" si="17"/>
        <v>6209.1935999999996</v>
      </c>
      <c r="W113" s="14">
        <f t="shared" si="18"/>
        <v>6467.9099999999989</v>
      </c>
      <c r="X113" s="14">
        <f t="shared" si="19"/>
        <v>1034.8655999999999</v>
      </c>
    </row>
    <row r="114" spans="2:24" s="10" customFormat="1" ht="15" customHeight="1" x14ac:dyDescent="0.25">
      <c r="B114" s="99" t="s">
        <v>284</v>
      </c>
      <c r="C114" s="71" t="s">
        <v>375</v>
      </c>
      <c r="D114" s="99" t="s">
        <v>23</v>
      </c>
      <c r="E114" s="99" t="s">
        <v>212</v>
      </c>
      <c r="F114" s="99" t="s">
        <v>215</v>
      </c>
      <c r="G114" s="139" t="s">
        <v>383</v>
      </c>
      <c r="H114" s="142">
        <v>1701</v>
      </c>
      <c r="I114" s="131">
        <v>5960</v>
      </c>
      <c r="J114" s="118">
        <v>332</v>
      </c>
      <c r="K114" s="114">
        <v>7034.71</v>
      </c>
      <c r="L114" s="71">
        <v>61319</v>
      </c>
      <c r="M114" s="71" t="s">
        <v>390</v>
      </c>
      <c r="N114" s="119">
        <v>16193145</v>
      </c>
      <c r="O114" s="71">
        <v>4500507893</v>
      </c>
      <c r="P114" s="149" t="s">
        <v>42</v>
      </c>
      <c r="Q114" s="149" t="s">
        <v>31</v>
      </c>
      <c r="R114" s="148" t="s">
        <v>373</v>
      </c>
      <c r="S114" s="116" t="str">
        <f t="shared" si="15"/>
        <v>61319-Irma Ancira Martinez</v>
      </c>
      <c r="T114" s="115" t="str">
        <f t="shared" si="16"/>
        <v>4500507893/Xonacatlan-5960</v>
      </c>
      <c r="U114" s="12" t="str">
        <f>VLOOKUP(P114,[1]Hoja3!$D$40:$F$123,3,0)</f>
        <v>PTSE00189</v>
      </c>
      <c r="V114" s="13">
        <f t="shared" si="17"/>
        <v>6753.3216000000002</v>
      </c>
      <c r="W114" s="14">
        <f t="shared" si="18"/>
        <v>7034.71</v>
      </c>
      <c r="X114" s="14">
        <f t="shared" si="19"/>
        <v>1125.5536</v>
      </c>
    </row>
    <row r="115" spans="2:24" s="10" customFormat="1" ht="15" customHeight="1" x14ac:dyDescent="0.25">
      <c r="B115" s="99" t="s">
        <v>284</v>
      </c>
      <c r="C115" s="71" t="s">
        <v>375</v>
      </c>
      <c r="D115" s="99" t="s">
        <v>230</v>
      </c>
      <c r="E115" s="99" t="s">
        <v>212</v>
      </c>
      <c r="F115" s="99" t="s">
        <v>215</v>
      </c>
      <c r="G115" s="139" t="s">
        <v>343</v>
      </c>
      <c r="H115" s="142">
        <v>1150</v>
      </c>
      <c r="I115" s="131">
        <v>4070</v>
      </c>
      <c r="J115" s="118">
        <v>332</v>
      </c>
      <c r="K115" s="114">
        <v>7034.71</v>
      </c>
      <c r="L115" s="71">
        <v>61304</v>
      </c>
      <c r="M115" s="71" t="s">
        <v>386</v>
      </c>
      <c r="N115" s="119">
        <v>16193146</v>
      </c>
      <c r="O115" s="71">
        <v>4500507882</v>
      </c>
      <c r="P115" s="149" t="s">
        <v>37</v>
      </c>
      <c r="Q115" s="149" t="s">
        <v>27</v>
      </c>
      <c r="R115" s="148" t="s">
        <v>395</v>
      </c>
      <c r="S115" s="116" t="str">
        <f t="shared" si="15"/>
        <v>61304-Jose Antonio Esquivel Ovando</v>
      </c>
      <c r="T115" s="115" t="str">
        <f t="shared" si="16"/>
        <v>4500507882/Xonacatlan-4070</v>
      </c>
      <c r="U115" s="12" t="str">
        <f>VLOOKUP(P115,[1]Hoja3!$D$40:$F$123,3,0)</f>
        <v>PTSE00190</v>
      </c>
      <c r="V115" s="13">
        <f t="shared" si="17"/>
        <v>6753.3216000000002</v>
      </c>
      <c r="W115" s="14">
        <f t="shared" si="18"/>
        <v>7034.71</v>
      </c>
      <c r="X115" s="14">
        <f t="shared" si="19"/>
        <v>1125.5536</v>
      </c>
    </row>
    <row r="116" spans="2:24" s="10" customFormat="1" ht="15" customHeight="1" x14ac:dyDescent="0.25">
      <c r="B116" s="99" t="s">
        <v>284</v>
      </c>
      <c r="C116" s="71" t="s">
        <v>375</v>
      </c>
      <c r="D116" s="99" t="s">
        <v>237</v>
      </c>
      <c r="E116" s="99" t="s">
        <v>185</v>
      </c>
      <c r="F116" s="99" t="s">
        <v>238</v>
      </c>
      <c r="G116" s="139" t="s">
        <v>345</v>
      </c>
      <c r="H116" s="142">
        <v>1766</v>
      </c>
      <c r="I116" s="131">
        <v>5480</v>
      </c>
      <c r="J116" s="118">
        <v>236</v>
      </c>
      <c r="K116" s="114">
        <v>4941.91</v>
      </c>
      <c r="L116" s="71">
        <v>61301</v>
      </c>
      <c r="M116" s="71" t="s">
        <v>392</v>
      </c>
      <c r="N116" s="119">
        <v>16193147</v>
      </c>
      <c r="O116" s="71">
        <v>4500507884</v>
      </c>
      <c r="P116" s="149" t="s">
        <v>188</v>
      </c>
      <c r="Q116" s="149" t="s">
        <v>186</v>
      </c>
      <c r="R116" s="148" t="s">
        <v>396</v>
      </c>
      <c r="S116" s="116" t="str">
        <f t="shared" si="15"/>
        <v>61301-Expendio Tulancingo</v>
      </c>
      <c r="T116" s="115" t="str">
        <f t="shared" si="16"/>
        <v>4500507884/Tulancingo-5480</v>
      </c>
      <c r="U116" s="12" t="str">
        <f>VLOOKUP(P116,[1]Hoja3!$D$40:$F$123,3,0)</f>
        <v>PTSE00191</v>
      </c>
      <c r="V116" s="13">
        <f t="shared" si="17"/>
        <v>4744.2335999999996</v>
      </c>
      <c r="W116" s="14">
        <f t="shared" si="18"/>
        <v>4941.9099999999989</v>
      </c>
      <c r="X116" s="14">
        <f t="shared" si="19"/>
        <v>790.70559999999989</v>
      </c>
    </row>
    <row r="117" spans="2:24" s="10" customFormat="1" ht="15" customHeight="1" x14ac:dyDescent="0.25">
      <c r="B117" s="99" t="s">
        <v>284</v>
      </c>
      <c r="C117" s="71" t="s">
        <v>375</v>
      </c>
      <c r="D117" s="99" t="s">
        <v>377</v>
      </c>
      <c r="E117" s="99" t="s">
        <v>378</v>
      </c>
      <c r="F117" s="99" t="s">
        <v>379</v>
      </c>
      <c r="G117" s="139" t="s">
        <v>343</v>
      </c>
      <c r="H117" s="142">
        <v>1508</v>
      </c>
      <c r="I117" s="131">
        <v>4770</v>
      </c>
      <c r="J117" s="118">
        <v>382</v>
      </c>
      <c r="K117" s="114">
        <v>8124.71</v>
      </c>
      <c r="L117" s="71">
        <v>61314</v>
      </c>
      <c r="M117" s="71" t="s">
        <v>385</v>
      </c>
      <c r="N117" s="119">
        <v>16193148</v>
      </c>
      <c r="O117" s="71">
        <v>4500507880</v>
      </c>
      <c r="P117" s="149" t="s">
        <v>259</v>
      </c>
      <c r="Q117" s="149" t="s">
        <v>244</v>
      </c>
      <c r="R117" s="148" t="s">
        <v>330</v>
      </c>
      <c r="S117" s="116" t="str">
        <f t="shared" si="15"/>
        <v>61314-Francisco Rey Ibarra Gonzalez</v>
      </c>
      <c r="T117" s="115" t="str">
        <f t="shared" si="16"/>
        <v>4500507880/Zacatlan-4770</v>
      </c>
      <c r="U117" s="12" t="str">
        <f>VLOOKUP(P117,[1]Hoja3!$D$40:$F$123,3,0)</f>
        <v>PTSE00192</v>
      </c>
      <c r="V117" s="13">
        <f t="shared" si="17"/>
        <v>7799.7216000000008</v>
      </c>
      <c r="W117" s="14">
        <f t="shared" si="18"/>
        <v>8124.71</v>
      </c>
      <c r="X117" s="14">
        <f t="shared" si="19"/>
        <v>1299.9536000000001</v>
      </c>
    </row>
    <row r="118" spans="2:24" s="10" customFormat="1" ht="15" customHeight="1" x14ac:dyDescent="0.25">
      <c r="B118" s="99" t="s">
        <v>284</v>
      </c>
      <c r="C118" s="71" t="s">
        <v>375</v>
      </c>
      <c r="D118" s="99" t="s">
        <v>22</v>
      </c>
      <c r="E118" s="99" t="s">
        <v>212</v>
      </c>
      <c r="F118" s="99" t="s">
        <v>296</v>
      </c>
      <c r="G118" s="139" t="s">
        <v>383</v>
      </c>
      <c r="H118" s="142">
        <v>1400</v>
      </c>
      <c r="I118" s="131">
        <v>4225</v>
      </c>
      <c r="J118" s="118">
        <v>50</v>
      </c>
      <c r="K118" s="114">
        <v>4229.17</v>
      </c>
      <c r="L118" s="71">
        <v>61317</v>
      </c>
      <c r="M118" s="71" t="s">
        <v>187</v>
      </c>
      <c r="N118" s="119">
        <v>16193149</v>
      </c>
      <c r="O118" s="71">
        <v>4500507890</v>
      </c>
      <c r="P118" s="149" t="s">
        <v>52</v>
      </c>
      <c r="Q118" s="149" t="s">
        <v>262</v>
      </c>
      <c r="R118" s="148" t="s">
        <v>268</v>
      </c>
      <c r="S118" s="116" t="str">
        <f t="shared" si="15"/>
        <v>61317-Expendio Tecamac</v>
      </c>
      <c r="T118" s="115" t="str">
        <f t="shared" si="16"/>
        <v>4500507890/Tecamac-4225</v>
      </c>
      <c r="U118" s="12" t="str">
        <f>VLOOKUP(P118,[1]Hoja3!$D$40:$F$123,3,0)</f>
        <v>PTSE00344</v>
      </c>
      <c r="V118" s="13">
        <f t="shared" si="17"/>
        <v>4060.0032000000001</v>
      </c>
      <c r="W118" s="14">
        <f t="shared" si="18"/>
        <v>4229.17</v>
      </c>
      <c r="X118" s="14">
        <f t="shared" si="19"/>
        <v>676.66719999999998</v>
      </c>
    </row>
    <row r="119" spans="2:24" s="10" customFormat="1" ht="15" customHeight="1" x14ac:dyDescent="0.25">
      <c r="B119" s="99" t="s">
        <v>284</v>
      </c>
      <c r="C119" s="71" t="s">
        <v>375</v>
      </c>
      <c r="D119" s="99" t="s">
        <v>297</v>
      </c>
      <c r="E119" s="99" t="s">
        <v>212</v>
      </c>
      <c r="F119" s="99" t="s">
        <v>298</v>
      </c>
      <c r="G119" s="139" t="s">
        <v>343</v>
      </c>
      <c r="H119" s="142">
        <v>832</v>
      </c>
      <c r="I119" s="131">
        <v>2600</v>
      </c>
      <c r="J119" s="118">
        <v>282</v>
      </c>
      <c r="K119" s="114">
        <v>5975.77</v>
      </c>
      <c r="L119" s="71">
        <v>61336</v>
      </c>
      <c r="M119" s="71" t="s">
        <v>391</v>
      </c>
      <c r="N119" s="119">
        <v>16193150</v>
      </c>
      <c r="O119" s="71">
        <v>4500507881</v>
      </c>
      <c r="P119" s="149" t="s">
        <v>55</v>
      </c>
      <c r="Q119" s="149" t="s">
        <v>49</v>
      </c>
      <c r="R119" s="148" t="s">
        <v>328</v>
      </c>
      <c r="S119" s="116" t="str">
        <f t="shared" si="15"/>
        <v>61336-Osoyla Ovando Leviathan</v>
      </c>
      <c r="T119" s="115" t="str">
        <f t="shared" si="16"/>
        <v>4500507881/Temoaya-2600</v>
      </c>
      <c r="U119" s="12" t="str">
        <f>VLOOKUP(P119,[1]Hoja3!$D$40:$F$123,3,0)</f>
        <v>PTSE00345</v>
      </c>
      <c r="V119" s="13">
        <f t="shared" si="17"/>
        <v>5736.7392</v>
      </c>
      <c r="W119" s="14">
        <f t="shared" si="18"/>
        <v>5975.77</v>
      </c>
      <c r="X119" s="14">
        <f t="shared" si="19"/>
        <v>956.12320000000011</v>
      </c>
    </row>
    <row r="120" spans="2:24" s="10" customFormat="1" ht="15" customHeight="1" x14ac:dyDescent="0.25">
      <c r="B120" s="99" t="s">
        <v>284</v>
      </c>
      <c r="C120" s="71" t="s">
        <v>375</v>
      </c>
      <c r="D120" s="99" t="s">
        <v>341</v>
      </c>
      <c r="E120" s="99" t="s">
        <v>185</v>
      </c>
      <c r="F120" s="99" t="s">
        <v>238</v>
      </c>
      <c r="G120" s="139" t="s">
        <v>383</v>
      </c>
      <c r="H120" s="142">
        <v>954</v>
      </c>
      <c r="I120" s="131">
        <v>2670</v>
      </c>
      <c r="J120" s="118">
        <v>236</v>
      </c>
      <c r="K120" s="114">
        <v>4995.97</v>
      </c>
      <c r="L120" s="71">
        <v>61316</v>
      </c>
      <c r="M120" s="71" t="s">
        <v>387</v>
      </c>
      <c r="N120" s="119">
        <v>16193151</v>
      </c>
      <c r="O120" s="71">
        <v>4500507879</v>
      </c>
      <c r="P120" s="149" t="s">
        <v>38</v>
      </c>
      <c r="Q120" s="149" t="s">
        <v>28</v>
      </c>
      <c r="R120" s="148" t="s">
        <v>280</v>
      </c>
      <c r="S120" s="116" t="str">
        <f t="shared" si="15"/>
        <v>61316-Juan Paderco Deyta</v>
      </c>
      <c r="T120" s="115" t="str">
        <f t="shared" si="16"/>
        <v>4500507879/Tulancingo-2670</v>
      </c>
      <c r="U120" s="12" t="str">
        <f>VLOOKUP(P120,[1]Hoja3!$D$40:$F$123,3,0)</f>
        <v>PTSE00346</v>
      </c>
      <c r="V120" s="13">
        <f t="shared" si="17"/>
        <v>4796.1311999999998</v>
      </c>
      <c r="W120" s="14">
        <f t="shared" si="18"/>
        <v>4995.9699999999993</v>
      </c>
      <c r="X120" s="14">
        <f t="shared" si="19"/>
        <v>799.35519999999997</v>
      </c>
    </row>
    <row r="121" spans="2:24" s="10" customFormat="1" ht="15" customHeight="1" x14ac:dyDescent="0.25">
      <c r="B121" s="99" t="s">
        <v>284</v>
      </c>
      <c r="C121" s="71" t="s">
        <v>375</v>
      </c>
      <c r="D121" s="99" t="s">
        <v>239</v>
      </c>
      <c r="E121" s="99" t="s">
        <v>212</v>
      </c>
      <c r="F121" s="99" t="s">
        <v>240</v>
      </c>
      <c r="G121" s="139" t="s">
        <v>345</v>
      </c>
      <c r="H121" s="142">
        <v>4200</v>
      </c>
      <c r="I121" s="131">
        <v>13595</v>
      </c>
      <c r="J121" s="118">
        <v>216.8</v>
      </c>
      <c r="K121" s="114">
        <v>9125.64</v>
      </c>
      <c r="L121" s="71">
        <v>61322</v>
      </c>
      <c r="M121" s="71" t="s">
        <v>257</v>
      </c>
      <c r="N121" s="119">
        <v>16193152</v>
      </c>
      <c r="O121" s="71">
        <v>4500507887</v>
      </c>
      <c r="P121" s="149" t="s">
        <v>33</v>
      </c>
      <c r="Q121" s="149" t="s">
        <v>44</v>
      </c>
      <c r="R121" s="148" t="s">
        <v>333</v>
      </c>
      <c r="S121" s="116" t="str">
        <f t="shared" si="15"/>
        <v>61322-Rastro Atizapan</v>
      </c>
      <c r="T121" s="115" t="str">
        <f t="shared" si="16"/>
        <v>4500507887/Atizapan de Zaragoza-13595</v>
      </c>
      <c r="U121" s="12" t="str">
        <f>VLOOKUP(P121,[1]Hoja3!$D$40:$F$123,3,0)</f>
        <v>PTSE00308</v>
      </c>
      <c r="V121" s="13">
        <f t="shared" si="17"/>
        <v>8760.6143999999986</v>
      </c>
      <c r="W121" s="14">
        <f t="shared" si="18"/>
        <v>9125.64</v>
      </c>
      <c r="X121" s="14">
        <f t="shared" si="19"/>
        <v>1460.1024</v>
      </c>
    </row>
    <row r="122" spans="2:24" s="10" customFormat="1" ht="15" customHeight="1" x14ac:dyDescent="0.25">
      <c r="B122" s="99" t="s">
        <v>210</v>
      </c>
      <c r="C122" s="71" t="s">
        <v>375</v>
      </c>
      <c r="D122" s="99" t="s">
        <v>239</v>
      </c>
      <c r="E122" s="99" t="s">
        <v>212</v>
      </c>
      <c r="F122" s="99" t="s">
        <v>240</v>
      </c>
      <c r="G122" s="139" t="s">
        <v>348</v>
      </c>
      <c r="H122" s="142">
        <v>4186</v>
      </c>
      <c r="I122" s="131">
        <v>13740</v>
      </c>
      <c r="J122" s="118">
        <v>724</v>
      </c>
      <c r="K122" s="114">
        <v>21465.759999999998</v>
      </c>
      <c r="L122" s="71">
        <v>59493</v>
      </c>
      <c r="M122" s="71" t="s">
        <v>323</v>
      </c>
      <c r="N122" s="119">
        <v>16193153</v>
      </c>
      <c r="O122" s="71">
        <v>4500507864</v>
      </c>
      <c r="P122" s="149" t="s">
        <v>51</v>
      </c>
      <c r="Q122" s="149" t="s">
        <v>57</v>
      </c>
      <c r="R122" s="148" t="s">
        <v>58</v>
      </c>
      <c r="S122" s="116" t="str">
        <f t="shared" si="15"/>
        <v>59493-Rastro Atizapan</v>
      </c>
      <c r="T122" s="115" t="str">
        <f t="shared" si="16"/>
        <v>4500507864/Atizapan de Zaragoza-13740</v>
      </c>
      <c r="U122" s="12" t="str">
        <f>VLOOKUP(P122,[1]Hoja3!$D$40:$F$123,3,0)</f>
        <v>PTSE00309</v>
      </c>
      <c r="V122" s="13">
        <f t="shared" si="17"/>
        <v>20607.1296</v>
      </c>
      <c r="W122" s="14">
        <f t="shared" si="18"/>
        <v>21465.760000000002</v>
      </c>
      <c r="X122" s="14">
        <f t="shared" si="19"/>
        <v>3434.5216000000005</v>
      </c>
    </row>
    <row r="123" spans="2:24" s="10" customFormat="1" ht="15" customHeight="1" x14ac:dyDescent="0.25">
      <c r="B123" s="99" t="s">
        <v>284</v>
      </c>
      <c r="C123" s="71" t="s">
        <v>375</v>
      </c>
      <c r="D123" s="99" t="s">
        <v>340</v>
      </c>
      <c r="E123" s="99" t="s">
        <v>212</v>
      </c>
      <c r="F123" s="99" t="s">
        <v>217</v>
      </c>
      <c r="G123" s="139" t="s">
        <v>383</v>
      </c>
      <c r="H123" s="142">
        <v>2401</v>
      </c>
      <c r="I123" s="131">
        <v>8125</v>
      </c>
      <c r="J123" s="118">
        <v>344</v>
      </c>
      <c r="K123" s="114">
        <v>8058.23</v>
      </c>
      <c r="L123" s="71">
        <v>61324</v>
      </c>
      <c r="M123" s="71" t="s">
        <v>389</v>
      </c>
      <c r="N123" s="119">
        <v>16193154</v>
      </c>
      <c r="O123" s="71">
        <v>4500507873</v>
      </c>
      <c r="P123" s="149" t="s">
        <v>35</v>
      </c>
      <c r="Q123" s="149" t="s">
        <v>26</v>
      </c>
      <c r="R123" s="148" t="s">
        <v>331</v>
      </c>
      <c r="S123" s="116" t="str">
        <f t="shared" si="15"/>
        <v>61324-Medina Barrera Juan</v>
      </c>
      <c r="T123" s="115" t="str">
        <f t="shared" si="16"/>
        <v>4500507873/Toluca-8125</v>
      </c>
      <c r="U123" s="12" t="str">
        <f>VLOOKUP(P123,[1]Hoja3!$D$40:$F$123,3,0)</f>
        <v>PTSE00335</v>
      </c>
      <c r="V123" s="13">
        <f t="shared" si="17"/>
        <v>7735.9007999999994</v>
      </c>
      <c r="W123" s="14">
        <f t="shared" si="18"/>
        <v>8058.2299999999987</v>
      </c>
      <c r="X123" s="14">
        <f t="shared" si="19"/>
        <v>1289.3167999999998</v>
      </c>
    </row>
    <row r="124" spans="2:24" s="10" customFormat="1" ht="15" customHeight="1" x14ac:dyDescent="0.25">
      <c r="B124" s="99" t="s">
        <v>284</v>
      </c>
      <c r="C124" s="71" t="s">
        <v>375</v>
      </c>
      <c r="D124" s="99" t="s">
        <v>211</v>
      </c>
      <c r="E124" s="99" t="s">
        <v>212</v>
      </c>
      <c r="F124" s="99" t="s">
        <v>213</v>
      </c>
      <c r="G124" s="139" t="s">
        <v>343</v>
      </c>
      <c r="H124" s="142">
        <v>1239</v>
      </c>
      <c r="I124" s="131">
        <v>4190</v>
      </c>
      <c r="J124" s="118">
        <v>350</v>
      </c>
      <c r="K124" s="114">
        <v>7540.18</v>
      </c>
      <c r="L124" s="71">
        <v>61323</v>
      </c>
      <c r="M124" s="71" t="s">
        <v>388</v>
      </c>
      <c r="N124" s="119">
        <v>16193155</v>
      </c>
      <c r="O124" s="71">
        <v>4500507891</v>
      </c>
      <c r="P124" s="149" t="s">
        <v>62</v>
      </c>
      <c r="Q124" s="149" t="s">
        <v>64</v>
      </c>
      <c r="R124" s="148" t="s">
        <v>271</v>
      </c>
      <c r="S124" s="116" t="str">
        <f t="shared" si="15"/>
        <v>61323-Medina Romero Roberto Carlos</v>
      </c>
      <c r="T124" s="115" t="str">
        <f t="shared" si="16"/>
        <v>4500507891/Santiago Tianguistenco-4190</v>
      </c>
      <c r="U124" s="12" t="str">
        <f>VLOOKUP(P124,[1]Hoja3!$D$40:$F$123,3,0)</f>
        <v>PTSE00333</v>
      </c>
      <c r="V124" s="13">
        <f t="shared" si="17"/>
        <v>7238.5727999999999</v>
      </c>
      <c r="W124" s="14">
        <f t="shared" si="18"/>
        <v>7540.1799999999994</v>
      </c>
      <c r="X124" s="14">
        <f t="shared" si="19"/>
        <v>1206.4287999999999</v>
      </c>
    </row>
    <row r="125" spans="2:24" s="10" customFormat="1" ht="15" customHeight="1" x14ac:dyDescent="0.25">
      <c r="B125" s="99" t="s">
        <v>210</v>
      </c>
      <c r="C125" s="71" t="s">
        <v>375</v>
      </c>
      <c r="D125" s="99" t="s">
        <v>239</v>
      </c>
      <c r="E125" s="99" t="s">
        <v>212</v>
      </c>
      <c r="F125" s="99" t="s">
        <v>240</v>
      </c>
      <c r="G125" s="139" t="s">
        <v>348</v>
      </c>
      <c r="H125" s="142">
        <v>4200</v>
      </c>
      <c r="I125" s="131">
        <v>13790</v>
      </c>
      <c r="J125" s="118">
        <v>724</v>
      </c>
      <c r="K125" s="114">
        <v>21465.759999999998</v>
      </c>
      <c r="L125" s="71">
        <v>59497</v>
      </c>
      <c r="M125" s="71" t="s">
        <v>257</v>
      </c>
      <c r="N125" s="119">
        <v>16193156</v>
      </c>
      <c r="O125" s="71">
        <v>4500507862</v>
      </c>
      <c r="P125" s="149" t="s">
        <v>32</v>
      </c>
      <c r="Q125" s="149" t="s">
        <v>43</v>
      </c>
      <c r="R125" s="148" t="s">
        <v>45</v>
      </c>
      <c r="S125" s="116" t="str">
        <f t="shared" si="15"/>
        <v>59497-Rastro Atizapan</v>
      </c>
      <c r="T125" s="115" t="str">
        <f t="shared" si="16"/>
        <v>4500507862/Atizapan de Zaragoza-13790</v>
      </c>
      <c r="U125" s="12" t="str">
        <f>VLOOKUP(P125,[1]Hoja3!$D$40:$F$123,3,0)</f>
        <v>PTSE00362</v>
      </c>
      <c r="V125" s="13">
        <f t="shared" si="17"/>
        <v>20607.1296</v>
      </c>
      <c r="W125" s="14">
        <f t="shared" si="18"/>
        <v>21465.760000000002</v>
      </c>
      <c r="X125" s="14">
        <f t="shared" si="19"/>
        <v>3434.5216000000005</v>
      </c>
    </row>
    <row r="126" spans="2:24" s="10" customFormat="1" ht="15" customHeight="1" x14ac:dyDescent="0.25">
      <c r="B126" s="99" t="s">
        <v>210</v>
      </c>
      <c r="C126" s="71" t="s">
        <v>375</v>
      </c>
      <c r="D126" s="99" t="s">
        <v>239</v>
      </c>
      <c r="E126" s="99" t="s">
        <v>212</v>
      </c>
      <c r="F126" s="99" t="s">
        <v>240</v>
      </c>
      <c r="G126" s="139" t="s">
        <v>348</v>
      </c>
      <c r="H126" s="142">
        <v>5077</v>
      </c>
      <c r="I126" s="131">
        <v>15420</v>
      </c>
      <c r="J126" s="118">
        <v>724</v>
      </c>
      <c r="K126" s="114">
        <v>21465.759999999998</v>
      </c>
      <c r="L126" s="71">
        <v>59491</v>
      </c>
      <c r="M126" s="71" t="s">
        <v>257</v>
      </c>
      <c r="N126" s="119">
        <v>16193157</v>
      </c>
      <c r="O126" s="71">
        <v>4500507863</v>
      </c>
      <c r="P126" s="149" t="s">
        <v>260</v>
      </c>
      <c r="Q126" s="149" t="s">
        <v>265</v>
      </c>
      <c r="R126" s="148" t="s">
        <v>281</v>
      </c>
      <c r="S126" s="116" t="str">
        <f t="shared" si="15"/>
        <v>59491-Rastro Atizapan</v>
      </c>
      <c r="T126" s="115" t="str">
        <f t="shared" si="16"/>
        <v>4500507863/Atizapan de Zaragoza-15420</v>
      </c>
      <c r="U126" s="12" t="str">
        <f>VLOOKUP(P126,[1]Hoja3!$D$40:$F$123,3,0)</f>
        <v>PTSE00360</v>
      </c>
      <c r="V126" s="13">
        <f t="shared" si="17"/>
        <v>20607.1296</v>
      </c>
      <c r="W126" s="14">
        <f t="shared" si="18"/>
        <v>21465.760000000002</v>
      </c>
      <c r="X126" s="14">
        <f t="shared" si="19"/>
        <v>3434.5216000000005</v>
      </c>
    </row>
    <row r="127" spans="2:24" s="10" customFormat="1" x14ac:dyDescent="0.25">
      <c r="B127" s="152"/>
      <c r="C127" s="153"/>
      <c r="G127" s="154"/>
      <c r="H127" s="155"/>
      <c r="I127" s="156"/>
      <c r="J127" s="156"/>
      <c r="K127" s="153"/>
      <c r="L127" s="153"/>
      <c r="M127" s="153"/>
      <c r="N127" s="153"/>
      <c r="Q127" s="153"/>
    </row>
    <row r="128" spans="2:24" s="135" customFormat="1" x14ac:dyDescent="0.25">
      <c r="B128" s="1"/>
      <c r="C128" s="22"/>
      <c r="F128" s="10"/>
      <c r="G128" s="140"/>
      <c r="H128" s="143"/>
      <c r="I128" s="2"/>
      <c r="J128" s="2"/>
      <c r="K128" s="22"/>
      <c r="L128" s="22"/>
      <c r="M128" s="22"/>
      <c r="N128" s="22"/>
      <c r="Q128" s="22"/>
    </row>
    <row r="129" spans="2:24" s="135" customFormat="1" ht="15.75" x14ac:dyDescent="0.25">
      <c r="B129" s="18"/>
      <c r="C129" s="16"/>
      <c r="D129" s="15"/>
      <c r="E129" s="5"/>
      <c r="F129" s="146"/>
      <c r="G129" s="96"/>
      <c r="H129" s="141"/>
      <c r="I129" s="112"/>
      <c r="J129" s="113"/>
      <c r="K129" s="4"/>
      <c r="L129" s="4"/>
      <c r="M129" s="160">
        <f>+V129+X129</f>
        <v>184874.00960000002</v>
      </c>
      <c r="N129" s="160"/>
      <c r="O129" s="17"/>
      <c r="P129" s="17"/>
      <c r="Q129" s="16"/>
      <c r="R129" s="18"/>
      <c r="S129" s="5"/>
      <c r="T129" s="3"/>
      <c r="U129" s="5"/>
      <c r="V129" s="19">
        <f>SUM(V107:V126)</f>
        <v>158463.43680000002</v>
      </c>
      <c r="W129" s="19">
        <f>SUM(W104:W126)</f>
        <v>165066.07999999999</v>
      </c>
      <c r="X129" s="19">
        <f>SUM(X104:X126)</f>
        <v>26410.572800000002</v>
      </c>
    </row>
    <row r="130" spans="2:24" s="135" customFormat="1" ht="15.75" x14ac:dyDescent="0.25">
      <c r="B130" s="18"/>
      <c r="C130" s="16"/>
      <c r="D130" s="15"/>
      <c r="E130" s="5"/>
      <c r="F130" s="146"/>
      <c r="G130" s="96"/>
      <c r="H130" s="141"/>
      <c r="I130" s="112"/>
      <c r="J130" s="113"/>
      <c r="K130" s="4"/>
      <c r="L130" s="4"/>
      <c r="M130" s="20"/>
      <c r="N130" s="21"/>
      <c r="O130" s="17"/>
      <c r="P130" s="17"/>
      <c r="Q130" s="16"/>
      <c r="R130" s="18"/>
      <c r="S130" s="5"/>
      <c r="T130" s="3"/>
      <c r="U130" s="5"/>
      <c r="V130" s="19"/>
      <c r="W130" s="19"/>
      <c r="X130" s="2"/>
    </row>
    <row r="131" spans="2:24" s="135" customFormat="1" ht="23.25" x14ac:dyDescent="0.3">
      <c r="B131" s="1"/>
      <c r="C131" s="22"/>
      <c r="F131" s="147"/>
      <c r="G131" s="140"/>
      <c r="H131" s="161" t="s">
        <v>17</v>
      </c>
      <c r="I131" s="161"/>
      <c r="J131" s="161"/>
      <c r="K131" s="161"/>
      <c r="L131" s="162">
        <v>45001155777</v>
      </c>
      <c r="M131" s="162"/>
      <c r="N131" s="162"/>
      <c r="O131" s="162"/>
      <c r="P131" s="24"/>
      <c r="Q131" s="22"/>
      <c r="R131" s="1"/>
      <c r="S131" s="1"/>
      <c r="T131" s="136"/>
      <c r="U131" s="1"/>
      <c r="V131" s="2"/>
      <c r="W131" s="2"/>
      <c r="X131" s="2"/>
    </row>
    <row r="132" spans="2:24" s="135" customFormat="1" x14ac:dyDescent="0.25">
      <c r="B132" s="1"/>
      <c r="C132" s="22"/>
      <c r="F132" s="10"/>
      <c r="G132" s="140"/>
      <c r="H132" s="143"/>
      <c r="I132" s="2"/>
      <c r="J132" s="2"/>
      <c r="K132" s="22"/>
      <c r="L132" s="22"/>
      <c r="M132" s="22"/>
      <c r="N132" s="22"/>
      <c r="Q132" s="22"/>
    </row>
    <row r="136" spans="2:24" s="135" customFormat="1" x14ac:dyDescent="0.25">
      <c r="B136" s="159" t="s">
        <v>376</v>
      </c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"/>
      <c r="V136" s="2"/>
      <c r="W136" s="2"/>
      <c r="X136" s="2"/>
    </row>
    <row r="137" spans="2:24" s="135" customFormat="1" ht="18.75" customHeight="1" x14ac:dyDescent="0.25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"/>
      <c r="V137" s="2"/>
      <c r="W137" s="2"/>
      <c r="X137" s="2"/>
    </row>
    <row r="138" spans="2:24" s="135" customFormat="1" x14ac:dyDescent="0.25">
      <c r="B138" s="1"/>
      <c r="C138" s="22"/>
      <c r="F138" s="10"/>
      <c r="G138" s="140"/>
      <c r="H138" s="143"/>
      <c r="I138" s="2"/>
      <c r="J138" s="2"/>
      <c r="K138" s="22"/>
      <c r="L138" s="22"/>
      <c r="M138" s="22"/>
      <c r="N138" s="22"/>
      <c r="Q138" s="22"/>
    </row>
    <row r="139" spans="2:24" s="145" customFormat="1" ht="36.75" customHeight="1" x14ac:dyDescent="0.25">
      <c r="B139" s="67" t="s">
        <v>0</v>
      </c>
      <c r="C139" s="9" t="s">
        <v>1</v>
      </c>
      <c r="D139" s="9" t="s">
        <v>2</v>
      </c>
      <c r="E139" s="9" t="s">
        <v>3</v>
      </c>
      <c r="F139" s="9" t="s">
        <v>4</v>
      </c>
      <c r="G139" s="9" t="s">
        <v>5</v>
      </c>
      <c r="H139" s="66" t="s">
        <v>6</v>
      </c>
      <c r="I139" s="9" t="s">
        <v>7</v>
      </c>
      <c r="J139" s="9" t="s">
        <v>8</v>
      </c>
      <c r="K139" s="9" t="s">
        <v>9</v>
      </c>
      <c r="L139" s="9" t="s">
        <v>10</v>
      </c>
      <c r="M139" s="9" t="s">
        <v>11</v>
      </c>
      <c r="N139" s="9" t="s">
        <v>12</v>
      </c>
      <c r="O139" s="9" t="s">
        <v>13</v>
      </c>
      <c r="P139" s="9" t="s">
        <v>14</v>
      </c>
      <c r="Q139" s="9" t="s">
        <v>15</v>
      </c>
      <c r="R139" s="9" t="s">
        <v>16</v>
      </c>
      <c r="S139" s="9"/>
      <c r="T139" s="9"/>
      <c r="U139" s="144"/>
      <c r="V139" s="144"/>
      <c r="W139" s="144"/>
      <c r="X139" s="144"/>
    </row>
    <row r="140" spans="2:24" s="10" customFormat="1" ht="15" customHeight="1" x14ac:dyDescent="0.25">
      <c r="B140" s="99" t="s">
        <v>284</v>
      </c>
      <c r="C140" s="71" t="s">
        <v>398</v>
      </c>
      <c r="D140" s="99" t="s">
        <v>401</v>
      </c>
      <c r="E140" s="99" t="s">
        <v>212</v>
      </c>
      <c r="F140" s="99" t="s">
        <v>402</v>
      </c>
      <c r="G140" s="139"/>
      <c r="H140" s="142">
        <v>0</v>
      </c>
      <c r="I140" s="131">
        <v>0</v>
      </c>
      <c r="J140" s="118">
        <v>176</v>
      </c>
      <c r="K140" s="114">
        <v>2175.4899999999998</v>
      </c>
      <c r="L140" s="71" t="s">
        <v>406</v>
      </c>
      <c r="M140" s="71" t="s">
        <v>420</v>
      </c>
      <c r="N140" s="119">
        <v>16193158</v>
      </c>
      <c r="O140" s="71">
        <v>4500507950</v>
      </c>
      <c r="P140" s="149" t="s">
        <v>34</v>
      </c>
      <c r="Q140" s="149" t="s">
        <v>25</v>
      </c>
      <c r="R140" s="148" t="s">
        <v>273</v>
      </c>
      <c r="S140" s="116" t="str">
        <f t="shared" ref="S140:S155" si="20">CONCATENATE(L140,"-",D140)</f>
        <v>CANCELADO-Guillermo Lazcano Perez</v>
      </c>
      <c r="T140" s="115" t="str">
        <f t="shared" ref="T140:T155" si="21">CONCATENATE(O140,"/",F140,"-",I140)</f>
        <v>4500507950/Texcoco-0</v>
      </c>
      <c r="U140" s="12" t="str">
        <f>VLOOKUP(P140,[1]Hoja3!$D$40:$F$123,3,0)</f>
        <v>PTSE00181</v>
      </c>
      <c r="V140" s="13">
        <f t="shared" ref="V140:V155" si="22">SUM(K140*96)/100</f>
        <v>2088.4703999999997</v>
      </c>
      <c r="W140" s="14">
        <f t="shared" ref="W140:W155" si="23">SUM(V140/96)*100</f>
        <v>2175.4899999999998</v>
      </c>
      <c r="X140" s="14">
        <f t="shared" ref="X140:X155" si="24">W140*0.16</f>
        <v>348.07839999999999</v>
      </c>
    </row>
    <row r="141" spans="2:24" s="10" customFormat="1" ht="15" customHeight="1" x14ac:dyDescent="0.25">
      <c r="B141" s="99" t="s">
        <v>284</v>
      </c>
      <c r="C141" s="71" t="s">
        <v>398</v>
      </c>
      <c r="D141" s="99" t="s">
        <v>134</v>
      </c>
      <c r="E141" s="99" t="s">
        <v>212</v>
      </c>
      <c r="F141" s="99" t="s">
        <v>217</v>
      </c>
      <c r="G141" s="139" t="s">
        <v>404</v>
      </c>
      <c r="H141" s="142">
        <v>1920</v>
      </c>
      <c r="I141" s="131">
        <v>5925</v>
      </c>
      <c r="J141" s="118">
        <v>282</v>
      </c>
      <c r="K141" s="114">
        <v>5944.71</v>
      </c>
      <c r="L141" s="71">
        <v>69085</v>
      </c>
      <c r="M141" s="71" t="s">
        <v>255</v>
      </c>
      <c r="N141" s="119">
        <v>16193159</v>
      </c>
      <c r="O141" s="71">
        <v>4500507942</v>
      </c>
      <c r="P141" s="149" t="s">
        <v>36</v>
      </c>
      <c r="Q141" s="149" t="s">
        <v>263</v>
      </c>
      <c r="R141" s="148" t="s">
        <v>394</v>
      </c>
      <c r="S141" s="116" t="str">
        <f t="shared" si="20"/>
        <v>69085-Maria Elena Mendoza Lopez</v>
      </c>
      <c r="T141" s="115" t="str">
        <f t="shared" si="21"/>
        <v>4500507942/Toluca-5925</v>
      </c>
      <c r="U141" s="12" t="str">
        <f>VLOOKUP(P141,[1]Hoja3!$D$40:$F$123,3,0)</f>
        <v>PTSE00183</v>
      </c>
      <c r="V141" s="13">
        <f t="shared" si="22"/>
        <v>5706.9216000000006</v>
      </c>
      <c r="W141" s="14">
        <f t="shared" si="23"/>
        <v>5944.7100000000009</v>
      </c>
      <c r="X141" s="14">
        <f t="shared" si="24"/>
        <v>951.15360000000021</v>
      </c>
    </row>
    <row r="142" spans="2:24" s="10" customFormat="1" ht="15" customHeight="1" x14ac:dyDescent="0.25">
      <c r="B142" s="99" t="s">
        <v>284</v>
      </c>
      <c r="C142" s="71" t="s">
        <v>398</v>
      </c>
      <c r="D142" s="99" t="s">
        <v>221</v>
      </c>
      <c r="E142" s="99" t="s">
        <v>212</v>
      </c>
      <c r="F142" s="99" t="s">
        <v>222</v>
      </c>
      <c r="G142" s="139" t="s">
        <v>343</v>
      </c>
      <c r="H142" s="142">
        <v>1662</v>
      </c>
      <c r="I142" s="131">
        <v>5515</v>
      </c>
      <c r="J142" s="118">
        <v>128</v>
      </c>
      <c r="K142" s="114">
        <v>4811.1099999999997</v>
      </c>
      <c r="L142" s="71">
        <v>69057</v>
      </c>
      <c r="M142" s="71" t="s">
        <v>407</v>
      </c>
      <c r="N142" s="119">
        <v>16193160</v>
      </c>
      <c r="O142" s="71">
        <v>4500507948</v>
      </c>
      <c r="P142" s="149" t="s">
        <v>324</v>
      </c>
      <c r="Q142" s="149" t="s">
        <v>325</v>
      </c>
      <c r="R142" s="148" t="s">
        <v>272</v>
      </c>
      <c r="S142" s="116" t="str">
        <f t="shared" si="20"/>
        <v>69057-Distribuidora Avicola Canto Alegre</v>
      </c>
      <c r="T142" s="115" t="str">
        <f t="shared" si="21"/>
        <v>4500507948/Chimalhuacan-5515</v>
      </c>
      <c r="U142" s="12" t="str">
        <f>VLOOKUP(P142,[1]Hoja3!$D$40:$F$123,3,0)</f>
        <v>PTSE00184</v>
      </c>
      <c r="V142" s="13">
        <f t="shared" si="22"/>
        <v>4618.6655999999994</v>
      </c>
      <c r="W142" s="14">
        <f t="shared" si="23"/>
        <v>4811.1099999999997</v>
      </c>
      <c r="X142" s="14">
        <f t="shared" si="24"/>
        <v>769.77760000000001</v>
      </c>
    </row>
    <row r="143" spans="2:24" s="10" customFormat="1" ht="15" customHeight="1" x14ac:dyDescent="0.25">
      <c r="B143" s="99" t="s">
        <v>284</v>
      </c>
      <c r="C143" s="71" t="s">
        <v>398</v>
      </c>
      <c r="D143" s="99" t="s">
        <v>297</v>
      </c>
      <c r="E143" s="99" t="s">
        <v>212</v>
      </c>
      <c r="F143" s="99" t="s">
        <v>298</v>
      </c>
      <c r="G143" s="139" t="s">
        <v>345</v>
      </c>
      <c r="H143" s="142">
        <v>824</v>
      </c>
      <c r="I143" s="131">
        <v>2590</v>
      </c>
      <c r="J143" s="118">
        <v>352</v>
      </c>
      <c r="K143" s="114">
        <v>7470.71</v>
      </c>
      <c r="L143" s="71">
        <v>69080</v>
      </c>
      <c r="M143" s="71" t="s">
        <v>414</v>
      </c>
      <c r="N143" s="119">
        <v>16193161</v>
      </c>
      <c r="O143" s="71">
        <v>4500507946</v>
      </c>
      <c r="P143" s="149" t="s">
        <v>59</v>
      </c>
      <c r="Q143" s="149" t="s">
        <v>393</v>
      </c>
      <c r="R143" s="148" t="s">
        <v>189</v>
      </c>
      <c r="S143" s="116" t="str">
        <f t="shared" si="20"/>
        <v>69080-Osoyla Ovando Leviathan</v>
      </c>
      <c r="T143" s="115" t="str">
        <f t="shared" si="21"/>
        <v>4500507946/Temoaya-2590</v>
      </c>
      <c r="U143" s="12" t="str">
        <f>VLOOKUP(P143,[1]Hoja3!$D$40:$F$123,3,0)</f>
        <v>PTSE00185</v>
      </c>
      <c r="V143" s="13">
        <f t="shared" si="22"/>
        <v>7171.8816000000006</v>
      </c>
      <c r="W143" s="14">
        <f t="shared" si="23"/>
        <v>7470.7100000000009</v>
      </c>
      <c r="X143" s="14">
        <f t="shared" si="24"/>
        <v>1195.3136000000002</v>
      </c>
    </row>
    <row r="144" spans="2:24" s="10" customFormat="1" ht="15" customHeight="1" x14ac:dyDescent="0.25">
      <c r="B144" s="99" t="s">
        <v>284</v>
      </c>
      <c r="C144" s="71" t="s">
        <v>398</v>
      </c>
      <c r="D144" s="99" t="s">
        <v>230</v>
      </c>
      <c r="E144" s="99" t="s">
        <v>212</v>
      </c>
      <c r="F144" s="99" t="s">
        <v>215</v>
      </c>
      <c r="G144" s="139" t="s">
        <v>343</v>
      </c>
      <c r="H144" s="142">
        <v>1208</v>
      </c>
      <c r="I144" s="131">
        <v>3880</v>
      </c>
      <c r="J144" s="118">
        <v>332</v>
      </c>
      <c r="K144" s="114">
        <v>7034.71</v>
      </c>
      <c r="L144" s="71">
        <v>69091</v>
      </c>
      <c r="M144" s="71" t="s">
        <v>418</v>
      </c>
      <c r="N144" s="119">
        <v>16193162</v>
      </c>
      <c r="O144" s="71">
        <v>4500507953</v>
      </c>
      <c r="P144" s="149" t="s">
        <v>258</v>
      </c>
      <c r="Q144" s="149" t="s">
        <v>264</v>
      </c>
      <c r="R144" s="148" t="s">
        <v>370</v>
      </c>
      <c r="S144" s="116" t="str">
        <f t="shared" si="20"/>
        <v>69091-Jose Antonio Esquivel Ovando</v>
      </c>
      <c r="T144" s="115" t="str">
        <f t="shared" si="21"/>
        <v>4500507953/Xonacatlan-3880</v>
      </c>
      <c r="U144" s="12" t="str">
        <f>VLOOKUP(P144,[1]Hoja3!$D$40:$F$123,3,0)</f>
        <v>PTSE00186</v>
      </c>
      <c r="V144" s="13">
        <f t="shared" si="22"/>
        <v>6753.3216000000002</v>
      </c>
      <c r="W144" s="14">
        <f t="shared" si="23"/>
        <v>7034.71</v>
      </c>
      <c r="X144" s="14">
        <f t="shared" si="24"/>
        <v>1125.5536</v>
      </c>
    </row>
    <row r="145" spans="2:24" s="10" customFormat="1" ht="15" customHeight="1" x14ac:dyDescent="0.25">
      <c r="B145" s="99" t="s">
        <v>284</v>
      </c>
      <c r="C145" s="71" t="s">
        <v>398</v>
      </c>
      <c r="D145" s="99" t="s">
        <v>292</v>
      </c>
      <c r="E145" s="99" t="s">
        <v>212</v>
      </c>
      <c r="F145" s="99" t="s">
        <v>217</v>
      </c>
      <c r="G145" s="139" t="s">
        <v>383</v>
      </c>
      <c r="H145" s="142">
        <v>1100</v>
      </c>
      <c r="I145" s="131">
        <v>3360</v>
      </c>
      <c r="J145" s="118">
        <v>282</v>
      </c>
      <c r="K145" s="114">
        <v>5944.71</v>
      </c>
      <c r="L145" s="71">
        <v>69078</v>
      </c>
      <c r="M145" s="71" t="s">
        <v>416</v>
      </c>
      <c r="N145" s="119">
        <v>16193163</v>
      </c>
      <c r="O145" s="71">
        <v>4500507951</v>
      </c>
      <c r="P145" s="149" t="s">
        <v>37</v>
      </c>
      <c r="Q145" s="149" t="s">
        <v>27</v>
      </c>
      <c r="R145" s="148" t="s">
        <v>395</v>
      </c>
      <c r="S145" s="116" t="str">
        <f t="shared" si="20"/>
        <v>69078-Eduardo Fuentes Marin</v>
      </c>
      <c r="T145" s="115" t="str">
        <f t="shared" si="21"/>
        <v>4500507951/Toluca-3360</v>
      </c>
      <c r="U145" s="12" t="str">
        <f>VLOOKUP(P145,[1]Hoja3!$D$40:$F$123,3,0)</f>
        <v>PTSE00190</v>
      </c>
      <c r="V145" s="13">
        <f t="shared" si="22"/>
        <v>5706.9216000000006</v>
      </c>
      <c r="W145" s="14">
        <f t="shared" si="23"/>
        <v>5944.7100000000009</v>
      </c>
      <c r="X145" s="14">
        <f t="shared" si="24"/>
        <v>951.15360000000021</v>
      </c>
    </row>
    <row r="146" spans="2:24" s="10" customFormat="1" ht="15" customHeight="1" x14ac:dyDescent="0.25">
      <c r="B146" s="99" t="s">
        <v>284</v>
      </c>
      <c r="C146" s="71" t="s">
        <v>398</v>
      </c>
      <c r="D146" s="99" t="s">
        <v>23</v>
      </c>
      <c r="E146" s="99" t="s">
        <v>212</v>
      </c>
      <c r="F146" s="99" t="s">
        <v>215</v>
      </c>
      <c r="G146" s="139" t="s">
        <v>383</v>
      </c>
      <c r="H146" s="142">
        <v>1708</v>
      </c>
      <c r="I146" s="131">
        <v>5810</v>
      </c>
      <c r="J146" s="118">
        <v>332</v>
      </c>
      <c r="K146" s="114">
        <v>7034.71</v>
      </c>
      <c r="L146" s="71">
        <v>69081</v>
      </c>
      <c r="M146" s="71" t="s">
        <v>415</v>
      </c>
      <c r="N146" s="119">
        <v>16193164</v>
      </c>
      <c r="O146" s="71">
        <v>4500507959</v>
      </c>
      <c r="P146" s="149" t="s">
        <v>188</v>
      </c>
      <c r="Q146" s="149" t="s">
        <v>186</v>
      </c>
      <c r="R146" s="148" t="s">
        <v>396</v>
      </c>
      <c r="S146" s="116" t="str">
        <f t="shared" si="20"/>
        <v>69081-Irma Ancira Martinez</v>
      </c>
      <c r="T146" s="115" t="str">
        <f t="shared" si="21"/>
        <v>4500507959/Xonacatlan-5810</v>
      </c>
      <c r="U146" s="12" t="str">
        <f>VLOOKUP(P146,[1]Hoja3!$D$40:$F$123,3,0)</f>
        <v>PTSE00191</v>
      </c>
      <c r="V146" s="13">
        <f t="shared" si="22"/>
        <v>6753.3216000000002</v>
      </c>
      <c r="W146" s="14">
        <f t="shared" si="23"/>
        <v>7034.71</v>
      </c>
      <c r="X146" s="14">
        <f t="shared" si="24"/>
        <v>1125.5536</v>
      </c>
    </row>
    <row r="147" spans="2:24" s="10" customFormat="1" ht="15" customHeight="1" x14ac:dyDescent="0.25">
      <c r="B147" s="99" t="s">
        <v>284</v>
      </c>
      <c r="C147" s="71" t="s">
        <v>398</v>
      </c>
      <c r="D147" s="99" t="s">
        <v>399</v>
      </c>
      <c r="E147" s="99" t="s">
        <v>212</v>
      </c>
      <c r="F147" s="99" t="s">
        <v>240</v>
      </c>
      <c r="G147" s="139" t="s">
        <v>345</v>
      </c>
      <c r="H147" s="142">
        <v>720</v>
      </c>
      <c r="I147" s="131">
        <v>2645</v>
      </c>
      <c r="J147" s="118">
        <v>220</v>
      </c>
      <c r="K147" s="114">
        <v>4811.1099999999997</v>
      </c>
      <c r="L147" s="71">
        <v>69052</v>
      </c>
      <c r="M147" s="71" t="s">
        <v>408</v>
      </c>
      <c r="N147" s="119">
        <v>16193165</v>
      </c>
      <c r="O147" s="71">
        <v>4500507941</v>
      </c>
      <c r="P147" s="149" t="s">
        <v>39</v>
      </c>
      <c r="Q147" s="149" t="s">
        <v>29</v>
      </c>
      <c r="R147" s="148" t="s">
        <v>279</v>
      </c>
      <c r="S147" s="116" t="str">
        <f t="shared" si="20"/>
        <v>69052-Aurelio Bartolo Alvarez</v>
      </c>
      <c r="T147" s="115" t="str">
        <f t="shared" si="21"/>
        <v>4500507941/Atizapan de Zaragoza-2645</v>
      </c>
      <c r="U147" s="12" t="str">
        <f>VLOOKUP(P147,[1]Hoja3!$D$40:$F$123,3,0)</f>
        <v>PTSE00196</v>
      </c>
      <c r="V147" s="13">
        <f t="shared" si="22"/>
        <v>4618.6655999999994</v>
      </c>
      <c r="W147" s="14">
        <f t="shared" si="23"/>
        <v>4811.1099999999997</v>
      </c>
      <c r="X147" s="14">
        <f t="shared" si="24"/>
        <v>769.77760000000001</v>
      </c>
    </row>
    <row r="148" spans="2:24" s="10" customFormat="1" ht="15" customHeight="1" x14ac:dyDescent="0.25">
      <c r="B148" s="99" t="s">
        <v>284</v>
      </c>
      <c r="C148" s="71" t="s">
        <v>398</v>
      </c>
      <c r="D148" s="99" t="s">
        <v>285</v>
      </c>
      <c r="E148" s="99" t="s">
        <v>212</v>
      </c>
      <c r="F148" s="99" t="s">
        <v>286</v>
      </c>
      <c r="G148" s="139" t="s">
        <v>403</v>
      </c>
      <c r="H148" s="142">
        <v>1230</v>
      </c>
      <c r="I148" s="131">
        <v>4080</v>
      </c>
      <c r="J148" s="118">
        <v>390</v>
      </c>
      <c r="K148" s="114">
        <v>8276.17</v>
      </c>
      <c r="L148" s="71">
        <v>69068</v>
      </c>
      <c r="M148" s="71" t="s">
        <v>187</v>
      </c>
      <c r="N148" s="119">
        <v>16193166</v>
      </c>
      <c r="O148" s="71">
        <v>4500507957</v>
      </c>
      <c r="P148" s="149" t="s">
        <v>52</v>
      </c>
      <c r="Q148" s="149" t="s">
        <v>262</v>
      </c>
      <c r="R148" s="148" t="s">
        <v>268</v>
      </c>
      <c r="S148" s="116" t="str">
        <f t="shared" si="20"/>
        <v>69068-Claudio Patiño Candia</v>
      </c>
      <c r="T148" s="115" t="str">
        <f t="shared" si="21"/>
        <v>4500507957/Ocuilan-4080</v>
      </c>
      <c r="U148" s="12" t="str">
        <f>VLOOKUP(P148,[1]Hoja3!$D$40:$F$123,3,0)</f>
        <v>PTSE00344</v>
      </c>
      <c r="V148" s="13">
        <f t="shared" si="22"/>
        <v>7945.1232000000009</v>
      </c>
      <c r="W148" s="14">
        <f t="shared" si="23"/>
        <v>8276.17</v>
      </c>
      <c r="X148" s="14">
        <f t="shared" si="24"/>
        <v>1324.1872000000001</v>
      </c>
    </row>
    <row r="149" spans="2:24" s="10" customFormat="1" ht="15" customHeight="1" x14ac:dyDescent="0.25">
      <c r="B149" s="99" t="s">
        <v>284</v>
      </c>
      <c r="C149" s="71" t="s">
        <v>398</v>
      </c>
      <c r="D149" s="99" t="s">
        <v>341</v>
      </c>
      <c r="E149" s="99" t="s">
        <v>185</v>
      </c>
      <c r="F149" s="99" t="s">
        <v>238</v>
      </c>
      <c r="G149" s="139" t="s">
        <v>383</v>
      </c>
      <c r="H149" s="142">
        <v>952</v>
      </c>
      <c r="I149" s="131">
        <v>2825</v>
      </c>
      <c r="J149" s="118">
        <v>236</v>
      </c>
      <c r="K149" s="114">
        <v>4995.97</v>
      </c>
      <c r="L149" s="71">
        <v>69082</v>
      </c>
      <c r="M149" s="71" t="s">
        <v>417</v>
      </c>
      <c r="N149" s="119">
        <v>16193167</v>
      </c>
      <c r="O149" s="71">
        <v>4500507944</v>
      </c>
      <c r="P149" s="149" t="s">
        <v>55</v>
      </c>
      <c r="Q149" s="149" t="s">
        <v>49</v>
      </c>
      <c r="R149" s="148" t="s">
        <v>328</v>
      </c>
      <c r="S149" s="116" t="str">
        <f t="shared" si="20"/>
        <v>69082-Juan Paderco Deyta</v>
      </c>
      <c r="T149" s="115" t="str">
        <f t="shared" si="21"/>
        <v>4500507944/Tulancingo-2825</v>
      </c>
      <c r="U149" s="12" t="str">
        <f>VLOOKUP(P149,[1]Hoja3!$D$40:$F$123,3,0)</f>
        <v>PTSE00345</v>
      </c>
      <c r="V149" s="13">
        <f t="shared" si="22"/>
        <v>4796.1311999999998</v>
      </c>
      <c r="W149" s="14">
        <f t="shared" si="23"/>
        <v>4995.9699999999993</v>
      </c>
      <c r="X149" s="14">
        <f t="shared" si="24"/>
        <v>799.35519999999997</v>
      </c>
    </row>
    <row r="150" spans="2:24" s="10" customFormat="1" ht="15" customHeight="1" x14ac:dyDescent="0.25">
      <c r="B150" s="99" t="s">
        <v>284</v>
      </c>
      <c r="C150" s="71" t="s">
        <v>398</v>
      </c>
      <c r="D150" s="99" t="s">
        <v>290</v>
      </c>
      <c r="E150" s="99" t="s">
        <v>212</v>
      </c>
      <c r="F150" s="99" t="s">
        <v>291</v>
      </c>
      <c r="G150" s="139" t="s">
        <v>383</v>
      </c>
      <c r="H150" s="142">
        <v>1134</v>
      </c>
      <c r="I150" s="131">
        <v>3455</v>
      </c>
      <c r="J150" s="118">
        <v>312</v>
      </c>
      <c r="K150" s="114">
        <v>6614.77</v>
      </c>
      <c r="L150" s="71">
        <v>69066</v>
      </c>
      <c r="M150" s="71" t="s">
        <v>413</v>
      </c>
      <c r="N150" s="119">
        <v>16193168</v>
      </c>
      <c r="O150" s="71">
        <v>4500507947</v>
      </c>
      <c r="P150" s="149" t="s">
        <v>38</v>
      </c>
      <c r="Q150" s="149" t="s">
        <v>28</v>
      </c>
      <c r="R150" s="148" t="s">
        <v>280</v>
      </c>
      <c r="S150" s="116" t="str">
        <f t="shared" si="20"/>
        <v>69066-Lazaro Villanueva Martinez</v>
      </c>
      <c r="T150" s="115" t="str">
        <f t="shared" si="21"/>
        <v>4500507947/Ozumba-3455</v>
      </c>
      <c r="U150" s="12" t="str">
        <f>VLOOKUP(P150,[1]Hoja3!$D$40:$F$123,3,0)</f>
        <v>PTSE00346</v>
      </c>
      <c r="V150" s="13">
        <f t="shared" si="22"/>
        <v>6350.1792000000005</v>
      </c>
      <c r="W150" s="14">
        <f t="shared" si="23"/>
        <v>6614.77</v>
      </c>
      <c r="X150" s="14">
        <f t="shared" si="24"/>
        <v>1058.3632</v>
      </c>
    </row>
    <row r="151" spans="2:24" s="10" customFormat="1" ht="15" customHeight="1" x14ac:dyDescent="0.25">
      <c r="B151" s="99" t="s">
        <v>284</v>
      </c>
      <c r="C151" s="71" t="s">
        <v>398</v>
      </c>
      <c r="D151" s="99" t="s">
        <v>303</v>
      </c>
      <c r="E151" s="99" t="s">
        <v>212</v>
      </c>
      <c r="F151" s="99" t="s">
        <v>304</v>
      </c>
      <c r="G151" s="139" t="s">
        <v>383</v>
      </c>
      <c r="H151" s="142">
        <v>2016</v>
      </c>
      <c r="I151" s="131">
        <v>6030</v>
      </c>
      <c r="J151" s="118">
        <v>378</v>
      </c>
      <c r="K151" s="114">
        <v>8164.58</v>
      </c>
      <c r="L151" s="71">
        <v>69053</v>
      </c>
      <c r="M151" s="71" t="s">
        <v>410</v>
      </c>
      <c r="N151" s="119">
        <v>16193169</v>
      </c>
      <c r="O151" s="71">
        <v>4500507954</v>
      </c>
      <c r="P151" s="149" t="s">
        <v>63</v>
      </c>
      <c r="Q151" s="149" t="s">
        <v>65</v>
      </c>
      <c r="R151" s="148" t="s">
        <v>276</v>
      </c>
      <c r="S151" s="116" t="str">
        <f t="shared" si="20"/>
        <v>69053-Jesus Ernesto Chavez Rogel</v>
      </c>
      <c r="T151" s="115" t="str">
        <f t="shared" si="21"/>
        <v>4500507954/Tenancingo-6030</v>
      </c>
      <c r="U151" s="12" t="str">
        <f>VLOOKUP(P151,[1]Hoja3!$D$40:$F$123,3,0)</f>
        <v>PTSE00331</v>
      </c>
      <c r="V151" s="13">
        <f t="shared" si="22"/>
        <v>7837.996799999999</v>
      </c>
      <c r="W151" s="14">
        <f t="shared" si="23"/>
        <v>8164.579999999999</v>
      </c>
      <c r="X151" s="14">
        <f t="shared" si="24"/>
        <v>1306.3327999999999</v>
      </c>
    </row>
    <row r="152" spans="2:24" s="10" customFormat="1" ht="15" customHeight="1" x14ac:dyDescent="0.25">
      <c r="B152" s="99" t="s">
        <v>284</v>
      </c>
      <c r="C152" s="71" t="s">
        <v>398</v>
      </c>
      <c r="D152" s="99" t="s">
        <v>400</v>
      </c>
      <c r="E152" s="99" t="s">
        <v>212</v>
      </c>
      <c r="F152" s="99" t="s">
        <v>217</v>
      </c>
      <c r="G152" s="139" t="s">
        <v>383</v>
      </c>
      <c r="H152" s="142">
        <v>1533</v>
      </c>
      <c r="I152" s="131">
        <v>5205</v>
      </c>
      <c r="J152" s="118">
        <v>344</v>
      </c>
      <c r="K152" s="114">
        <v>7406.38</v>
      </c>
      <c r="L152" s="71">
        <v>69062</v>
      </c>
      <c r="M152" s="71" t="s">
        <v>409</v>
      </c>
      <c r="N152" s="119">
        <v>16193170</v>
      </c>
      <c r="O152" s="71">
        <v>4500507945</v>
      </c>
      <c r="P152" s="149" t="s">
        <v>68</v>
      </c>
      <c r="Q152" s="149" t="s">
        <v>67</v>
      </c>
      <c r="R152" s="148" t="s">
        <v>327</v>
      </c>
      <c r="S152" s="116" t="str">
        <f t="shared" si="20"/>
        <v>69062-Jesus Florencio Espinoza</v>
      </c>
      <c r="T152" s="115" t="str">
        <f t="shared" si="21"/>
        <v>4500507945/Toluca-5205</v>
      </c>
      <c r="U152" s="12" t="str">
        <f>VLOOKUP(P152,[1]Hoja3!$D$40:$F$123,3,0)</f>
        <v>PTSE00329</v>
      </c>
      <c r="V152" s="13">
        <f t="shared" si="22"/>
        <v>7110.1247999999996</v>
      </c>
      <c r="W152" s="14">
        <f t="shared" si="23"/>
        <v>7406.38</v>
      </c>
      <c r="X152" s="14">
        <f t="shared" si="24"/>
        <v>1185.0208</v>
      </c>
    </row>
    <row r="153" spans="2:24" s="10" customFormat="1" ht="15" customHeight="1" x14ac:dyDescent="0.25">
      <c r="B153" s="99" t="s">
        <v>284</v>
      </c>
      <c r="C153" s="71" t="s">
        <v>398</v>
      </c>
      <c r="D153" s="99" t="s">
        <v>303</v>
      </c>
      <c r="E153" s="99" t="s">
        <v>212</v>
      </c>
      <c r="F153" s="99" t="s">
        <v>304</v>
      </c>
      <c r="G153" s="139" t="s">
        <v>405</v>
      </c>
      <c r="H153" s="142">
        <v>2016</v>
      </c>
      <c r="I153" s="131">
        <v>5935</v>
      </c>
      <c r="J153" s="118">
        <v>418</v>
      </c>
      <c r="K153" s="114">
        <v>9056.58</v>
      </c>
      <c r="L153" s="71">
        <v>69092</v>
      </c>
      <c r="M153" s="71" t="s">
        <v>419</v>
      </c>
      <c r="N153" s="119">
        <v>16193171</v>
      </c>
      <c r="O153" s="71">
        <v>4500507955</v>
      </c>
      <c r="P153" s="149" t="s">
        <v>96</v>
      </c>
      <c r="Q153" s="149" t="s">
        <v>97</v>
      </c>
      <c r="R153" s="148" t="s">
        <v>421</v>
      </c>
      <c r="S153" s="116" t="str">
        <f t="shared" si="20"/>
        <v>69092-Jesus Ernesto Chavez Rogel</v>
      </c>
      <c r="T153" s="115" t="str">
        <f t="shared" si="21"/>
        <v>4500507955/Tenancingo-5935</v>
      </c>
      <c r="U153" s="12" t="str">
        <f>VLOOKUP(P153,[1]Hoja3!$D$40:$F$123,3,0)</f>
        <v>PTSE00330</v>
      </c>
      <c r="V153" s="13">
        <f t="shared" si="22"/>
        <v>8694.3167999999987</v>
      </c>
      <c r="W153" s="14">
        <f t="shared" si="23"/>
        <v>9056.5799999999981</v>
      </c>
      <c r="X153" s="14">
        <f t="shared" si="24"/>
        <v>1449.0527999999997</v>
      </c>
    </row>
    <row r="154" spans="2:24" s="10" customFormat="1" ht="15" customHeight="1" x14ac:dyDescent="0.25">
      <c r="B154" s="99" t="s">
        <v>284</v>
      </c>
      <c r="C154" s="71" t="s">
        <v>398</v>
      </c>
      <c r="D154" s="99" t="s">
        <v>211</v>
      </c>
      <c r="E154" s="99" t="s">
        <v>212</v>
      </c>
      <c r="F154" s="99" t="s">
        <v>213</v>
      </c>
      <c r="G154" s="139" t="s">
        <v>383</v>
      </c>
      <c r="H154" s="142">
        <v>1806</v>
      </c>
      <c r="I154" s="131">
        <v>6010</v>
      </c>
      <c r="J154" s="118">
        <v>350</v>
      </c>
      <c r="K154" s="114">
        <v>7540.18</v>
      </c>
      <c r="L154" s="71">
        <v>69071</v>
      </c>
      <c r="M154" s="71" t="s">
        <v>412</v>
      </c>
      <c r="N154" s="119">
        <v>16193172</v>
      </c>
      <c r="O154" s="71">
        <v>4500507958</v>
      </c>
      <c r="P154" s="149" t="s">
        <v>56</v>
      </c>
      <c r="Q154" s="149" t="s">
        <v>50</v>
      </c>
      <c r="R154" s="148" t="s">
        <v>369</v>
      </c>
      <c r="S154" s="116" t="str">
        <f t="shared" si="20"/>
        <v>69071-Medina Romero Roberto Carlos</v>
      </c>
      <c r="T154" s="115" t="str">
        <f t="shared" si="21"/>
        <v>4500507958/Santiago Tianguistenco-6010</v>
      </c>
      <c r="U154" s="12" t="str">
        <f>VLOOKUP(P154,[1]Hoja3!$D$40:$F$123,3,0)</f>
        <v>PTSE00338</v>
      </c>
      <c r="V154" s="13">
        <f t="shared" si="22"/>
        <v>7238.5727999999999</v>
      </c>
      <c r="W154" s="14">
        <f t="shared" si="23"/>
        <v>7540.1799999999994</v>
      </c>
      <c r="X154" s="14">
        <f t="shared" si="24"/>
        <v>1206.4287999999999</v>
      </c>
    </row>
    <row r="155" spans="2:24" s="10" customFormat="1" ht="15" customHeight="1" x14ac:dyDescent="0.25">
      <c r="B155" s="99" t="s">
        <v>284</v>
      </c>
      <c r="C155" s="71" t="s">
        <v>398</v>
      </c>
      <c r="D155" s="99" t="s">
        <v>91</v>
      </c>
      <c r="E155" s="99" t="s">
        <v>212</v>
      </c>
      <c r="F155" s="99" t="s">
        <v>225</v>
      </c>
      <c r="G155" s="139" t="s">
        <v>343</v>
      </c>
      <c r="H155" s="142">
        <v>2115</v>
      </c>
      <c r="I155" s="131">
        <v>6930</v>
      </c>
      <c r="J155" s="118">
        <v>148</v>
      </c>
      <c r="K155" s="114">
        <v>4864.18</v>
      </c>
      <c r="L155" s="71">
        <v>69079</v>
      </c>
      <c r="M155" s="71" t="s">
        <v>411</v>
      </c>
      <c r="N155" s="119">
        <v>16193173</v>
      </c>
      <c r="O155" s="71">
        <v>4500507940</v>
      </c>
      <c r="P155" s="149" t="s">
        <v>54</v>
      </c>
      <c r="Q155" s="149" t="s">
        <v>48</v>
      </c>
      <c r="R155" s="148" t="s">
        <v>371</v>
      </c>
      <c r="S155" s="116" t="str">
        <f t="shared" si="20"/>
        <v>69079-Compra Venta de Pollo Sadi SA de CV</v>
      </c>
      <c r="T155" s="115" t="str">
        <f t="shared" si="21"/>
        <v>4500507940/Ecatepec-6930</v>
      </c>
      <c r="U155" s="12" t="str">
        <f>VLOOKUP(P155,[1]Hoja3!$D$40:$F$123,3,0)</f>
        <v>PTSE00332</v>
      </c>
      <c r="V155" s="13">
        <f t="shared" si="22"/>
        <v>4669.6127999999999</v>
      </c>
      <c r="W155" s="14">
        <f t="shared" si="23"/>
        <v>4864.1799999999994</v>
      </c>
      <c r="X155" s="14">
        <f t="shared" si="24"/>
        <v>778.26879999999994</v>
      </c>
    </row>
    <row r="156" spans="2:24" s="10" customFormat="1" x14ac:dyDescent="0.25">
      <c r="B156" s="152"/>
      <c r="C156" s="153"/>
      <c r="G156" s="154"/>
      <c r="H156" s="155"/>
      <c r="I156" s="156"/>
      <c r="J156" s="156"/>
      <c r="K156" s="153"/>
      <c r="L156" s="153"/>
      <c r="M156" s="153"/>
      <c r="N156" s="153"/>
      <c r="Q156" s="153"/>
    </row>
    <row r="157" spans="2:24" s="135" customFormat="1" x14ac:dyDescent="0.25">
      <c r="B157" s="1"/>
      <c r="C157" s="22"/>
      <c r="F157" s="10"/>
      <c r="G157" s="140"/>
      <c r="H157" s="143"/>
      <c r="I157" s="2"/>
      <c r="J157" s="2"/>
      <c r="K157" s="22"/>
      <c r="L157" s="22"/>
      <c r="M157" s="22"/>
      <c r="N157" s="22"/>
      <c r="Q157" s="22"/>
    </row>
    <row r="158" spans="2:24" s="135" customFormat="1" ht="15.75" x14ac:dyDescent="0.25">
      <c r="B158" s="18"/>
      <c r="C158" s="16"/>
      <c r="D158" s="15"/>
      <c r="E158" s="5"/>
      <c r="F158" s="146"/>
      <c r="G158" s="96"/>
      <c r="H158" s="141"/>
      <c r="I158" s="112"/>
      <c r="J158" s="113"/>
      <c r="K158" s="4"/>
      <c r="L158" s="4"/>
      <c r="M158" s="160">
        <f>+V158+X158</f>
        <v>114403.59839999999</v>
      </c>
      <c r="N158" s="160"/>
      <c r="O158" s="17"/>
      <c r="P158" s="17"/>
      <c r="Q158" s="16"/>
      <c r="R158" s="18"/>
      <c r="S158" s="5"/>
      <c r="T158" s="3"/>
      <c r="U158" s="5"/>
      <c r="V158" s="19">
        <f>SUM(V139:V155)</f>
        <v>98060.227199999994</v>
      </c>
      <c r="W158" s="19">
        <f>SUM(W136:W155)</f>
        <v>102146.06999999999</v>
      </c>
      <c r="X158" s="19">
        <f>SUM(X136:X155)</f>
        <v>16343.371200000001</v>
      </c>
    </row>
    <row r="159" spans="2:24" s="135" customFormat="1" ht="15.75" x14ac:dyDescent="0.25">
      <c r="B159" s="18"/>
      <c r="C159" s="16"/>
      <c r="D159" s="15"/>
      <c r="E159" s="5"/>
      <c r="F159" s="146"/>
      <c r="G159" s="96"/>
      <c r="H159" s="141"/>
      <c r="I159" s="112"/>
      <c r="J159" s="113"/>
      <c r="K159" s="4"/>
      <c r="L159" s="4"/>
      <c r="M159" s="20"/>
      <c r="N159" s="21"/>
      <c r="O159" s="17"/>
      <c r="P159" s="17"/>
      <c r="Q159" s="16"/>
      <c r="R159" s="18"/>
      <c r="S159" s="5"/>
      <c r="T159" s="3"/>
      <c r="U159" s="5"/>
      <c r="V159" s="19"/>
      <c r="W159" s="19"/>
      <c r="X159" s="2"/>
    </row>
    <row r="160" spans="2:24" s="135" customFormat="1" ht="23.25" x14ac:dyDescent="0.3">
      <c r="B160" s="1"/>
      <c r="C160" s="22"/>
      <c r="F160" s="147"/>
      <c r="G160" s="140"/>
      <c r="H160" s="161" t="s">
        <v>17</v>
      </c>
      <c r="I160" s="161"/>
      <c r="J160" s="161"/>
      <c r="K160" s="161"/>
      <c r="L160" s="162">
        <v>45001155778</v>
      </c>
      <c r="M160" s="162"/>
      <c r="N160" s="162"/>
      <c r="O160" s="162"/>
      <c r="P160" s="24"/>
      <c r="Q160" s="22"/>
      <c r="R160" s="1"/>
      <c r="S160" s="1"/>
      <c r="T160" s="136"/>
      <c r="U160" s="1"/>
      <c r="V160" s="2"/>
      <c r="W160" s="2"/>
      <c r="X160" s="2"/>
    </row>
    <row r="165" spans="2:24" s="135" customFormat="1" x14ac:dyDescent="0.25">
      <c r="B165" s="159" t="s">
        <v>422</v>
      </c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"/>
      <c r="V165" s="2"/>
      <c r="W165" s="2"/>
      <c r="X165" s="2"/>
    </row>
    <row r="166" spans="2:24" s="135" customFormat="1" ht="18.75" customHeight="1" x14ac:dyDescent="0.25"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"/>
      <c r="V166" s="2"/>
      <c r="W166" s="2"/>
      <c r="X166" s="2"/>
    </row>
    <row r="167" spans="2:24" s="135" customFormat="1" x14ac:dyDescent="0.25">
      <c r="B167" s="1"/>
      <c r="C167" s="22"/>
      <c r="F167" s="10"/>
      <c r="G167" s="140"/>
      <c r="H167" s="143"/>
      <c r="I167" s="2"/>
      <c r="J167" s="2"/>
      <c r="K167" s="22"/>
      <c r="L167" s="22"/>
      <c r="M167" s="22"/>
      <c r="N167" s="22"/>
      <c r="Q167" s="22"/>
    </row>
    <row r="168" spans="2:24" s="145" customFormat="1" ht="36.75" customHeight="1" x14ac:dyDescent="0.25">
      <c r="B168" s="67" t="s">
        <v>0</v>
      </c>
      <c r="C168" s="9" t="s">
        <v>1</v>
      </c>
      <c r="D168" s="9" t="s">
        <v>2</v>
      </c>
      <c r="E168" s="9" t="s">
        <v>3</v>
      </c>
      <c r="F168" s="9" t="s">
        <v>4</v>
      </c>
      <c r="G168" s="9" t="s">
        <v>5</v>
      </c>
      <c r="H168" s="66" t="s">
        <v>6</v>
      </c>
      <c r="I168" s="9" t="s">
        <v>7</v>
      </c>
      <c r="J168" s="9" t="s">
        <v>8</v>
      </c>
      <c r="K168" s="9" t="s">
        <v>9</v>
      </c>
      <c r="L168" s="9" t="s">
        <v>10</v>
      </c>
      <c r="M168" s="9" t="s">
        <v>11</v>
      </c>
      <c r="N168" s="9" t="s">
        <v>12</v>
      </c>
      <c r="O168" s="9" t="s">
        <v>13</v>
      </c>
      <c r="P168" s="9" t="s">
        <v>14</v>
      </c>
      <c r="Q168" s="9" t="s">
        <v>15</v>
      </c>
      <c r="R168" s="9" t="s">
        <v>16</v>
      </c>
      <c r="S168" s="9"/>
      <c r="T168" s="9"/>
      <c r="U168" s="144"/>
      <c r="V168" s="144"/>
      <c r="W168" s="144"/>
      <c r="X168" s="144"/>
    </row>
    <row r="169" spans="2:24" s="10" customFormat="1" ht="15" customHeight="1" x14ac:dyDescent="0.25">
      <c r="B169" s="99" t="s">
        <v>284</v>
      </c>
      <c r="C169" s="71" t="s">
        <v>424</v>
      </c>
      <c r="D169" s="99" t="s">
        <v>134</v>
      </c>
      <c r="E169" s="99" t="s">
        <v>212</v>
      </c>
      <c r="F169" s="99" t="s">
        <v>217</v>
      </c>
      <c r="G169" s="139" t="s">
        <v>403</v>
      </c>
      <c r="H169" s="142">
        <v>1856</v>
      </c>
      <c r="I169" s="131">
        <v>5950</v>
      </c>
      <c r="J169" s="118">
        <v>344</v>
      </c>
      <c r="K169" s="114">
        <v>7296.31</v>
      </c>
      <c r="L169" s="71">
        <v>69129</v>
      </c>
      <c r="M169" s="71" t="s">
        <v>436</v>
      </c>
      <c r="N169" s="119">
        <v>16193174</v>
      </c>
      <c r="O169" s="71">
        <v>4500507905</v>
      </c>
      <c r="P169" s="149" t="s">
        <v>34</v>
      </c>
      <c r="Q169" s="149" t="s">
        <v>25</v>
      </c>
      <c r="R169" s="148" t="s">
        <v>274</v>
      </c>
      <c r="S169" s="116" t="str">
        <f t="shared" ref="S169:S186" si="25">CONCATENATE(L169,"-",D169)</f>
        <v>69129-Maria Elena Mendoza Lopez</v>
      </c>
      <c r="T169" s="115" t="str">
        <f t="shared" ref="T169:T186" si="26">CONCATENATE(O169,"/",F169,"-",I169)</f>
        <v>4500507905/Toluca-5950</v>
      </c>
      <c r="U169" s="12" t="str">
        <f>VLOOKUP(P169,[1]Hoja3!$D$40:$F$123,3,0)</f>
        <v>PTSE00181</v>
      </c>
      <c r="V169" s="13">
        <f t="shared" ref="V169:V186" si="27">SUM(K169*96)/100</f>
        <v>7004.4575999999997</v>
      </c>
      <c r="W169" s="14">
        <f t="shared" ref="W169:W186" si="28">SUM(V169/96)*100</f>
        <v>7296.3099999999995</v>
      </c>
      <c r="X169" s="14">
        <f t="shared" ref="X169:X186" si="29">W169*0.16</f>
        <v>1167.4096</v>
      </c>
    </row>
    <row r="170" spans="2:24" s="10" customFormat="1" ht="15" customHeight="1" x14ac:dyDescent="0.25">
      <c r="B170" s="99" t="s">
        <v>284</v>
      </c>
      <c r="C170" s="71" t="s">
        <v>424</v>
      </c>
      <c r="D170" s="99" t="s">
        <v>235</v>
      </c>
      <c r="E170" s="99" t="s">
        <v>185</v>
      </c>
      <c r="F170" s="99" t="s">
        <v>236</v>
      </c>
      <c r="G170" s="139" t="s">
        <v>430</v>
      </c>
      <c r="H170" s="142">
        <v>2268</v>
      </c>
      <c r="I170" s="131">
        <v>6890</v>
      </c>
      <c r="J170" s="118">
        <v>142</v>
      </c>
      <c r="K170" s="114">
        <v>4811.1099999999997</v>
      </c>
      <c r="L170" s="71">
        <v>69139</v>
      </c>
      <c r="M170" s="71" t="s">
        <v>207</v>
      </c>
      <c r="N170" s="119">
        <v>16193175</v>
      </c>
      <c r="O170" s="71">
        <v>4500507911</v>
      </c>
      <c r="P170" s="149" t="s">
        <v>36</v>
      </c>
      <c r="Q170" s="149" t="s">
        <v>263</v>
      </c>
      <c r="R170" s="148" t="s">
        <v>394</v>
      </c>
      <c r="S170" s="116" t="str">
        <f t="shared" si="25"/>
        <v>69139-Expendio Actopan</v>
      </c>
      <c r="T170" s="115" t="str">
        <f t="shared" si="26"/>
        <v>4500507911/Actopan-6890</v>
      </c>
      <c r="U170" s="12" t="str">
        <f>VLOOKUP(P170,[1]Hoja3!$D$40:$F$123,3,0)</f>
        <v>PTSE00183</v>
      </c>
      <c r="V170" s="13">
        <f t="shared" si="27"/>
        <v>4618.6655999999994</v>
      </c>
      <c r="W170" s="14">
        <f t="shared" si="28"/>
        <v>4811.1099999999997</v>
      </c>
      <c r="X170" s="14">
        <f t="shared" si="29"/>
        <v>769.77760000000001</v>
      </c>
    </row>
    <row r="171" spans="2:24" s="10" customFormat="1" ht="15" customHeight="1" x14ac:dyDescent="0.25">
      <c r="B171" s="99" t="s">
        <v>284</v>
      </c>
      <c r="C171" s="71" t="s">
        <v>424</v>
      </c>
      <c r="D171" s="99" t="s">
        <v>230</v>
      </c>
      <c r="E171" s="99" t="s">
        <v>212</v>
      </c>
      <c r="F171" s="99" t="s">
        <v>215</v>
      </c>
      <c r="G171" s="139" t="s">
        <v>403</v>
      </c>
      <c r="H171" s="142">
        <v>349</v>
      </c>
      <c r="I171" s="131">
        <v>1045</v>
      </c>
      <c r="J171" s="118">
        <v>270</v>
      </c>
      <c r="K171" s="114">
        <v>5683.11</v>
      </c>
      <c r="L171" s="71">
        <v>69122</v>
      </c>
      <c r="M171" s="71" t="s">
        <v>434</v>
      </c>
      <c r="N171" s="119">
        <v>16193176</v>
      </c>
      <c r="O171" s="71">
        <v>4500507908</v>
      </c>
      <c r="P171" s="149" t="s">
        <v>324</v>
      </c>
      <c r="Q171" s="149" t="s">
        <v>325</v>
      </c>
      <c r="R171" s="148" t="s">
        <v>326</v>
      </c>
      <c r="S171" s="116" t="str">
        <f t="shared" si="25"/>
        <v>69122-Jose Antonio Esquivel Ovando</v>
      </c>
      <c r="T171" s="115" t="str">
        <f t="shared" si="26"/>
        <v>4500507908/Xonacatlan-1045</v>
      </c>
      <c r="U171" s="12" t="str">
        <f>VLOOKUP(P171,[1]Hoja3!$D$40:$F$123,3,0)</f>
        <v>PTSE00184</v>
      </c>
      <c r="V171" s="13">
        <f t="shared" si="27"/>
        <v>5455.7855999999992</v>
      </c>
      <c r="W171" s="14">
        <f t="shared" si="28"/>
        <v>5683.1099999999988</v>
      </c>
      <c r="X171" s="14">
        <f t="shared" si="29"/>
        <v>909.29759999999987</v>
      </c>
    </row>
    <row r="172" spans="2:24" s="10" customFormat="1" ht="15" customHeight="1" x14ac:dyDescent="0.25">
      <c r="B172" s="99" t="s">
        <v>284</v>
      </c>
      <c r="C172" s="71" t="s">
        <v>424</v>
      </c>
      <c r="D172" s="99" t="s">
        <v>23</v>
      </c>
      <c r="E172" s="99" t="s">
        <v>212</v>
      </c>
      <c r="F172" s="99" t="s">
        <v>215</v>
      </c>
      <c r="G172" s="139" t="s">
        <v>403</v>
      </c>
      <c r="H172" s="142">
        <v>1701</v>
      </c>
      <c r="I172" s="131">
        <v>6140</v>
      </c>
      <c r="J172" s="118">
        <v>270</v>
      </c>
      <c r="K172" s="114">
        <v>5683.11</v>
      </c>
      <c r="L172" s="71">
        <v>69119</v>
      </c>
      <c r="M172" s="71" t="s">
        <v>390</v>
      </c>
      <c r="N172" s="119">
        <v>16193177</v>
      </c>
      <c r="O172" s="71">
        <v>4500507919</v>
      </c>
      <c r="P172" s="149" t="s">
        <v>42</v>
      </c>
      <c r="Q172" s="149" t="s">
        <v>31</v>
      </c>
      <c r="R172" s="148" t="s">
        <v>440</v>
      </c>
      <c r="S172" s="116" t="str">
        <f t="shared" si="25"/>
        <v>69119-Irma Ancira Martinez</v>
      </c>
      <c r="T172" s="115" t="str">
        <f t="shared" si="26"/>
        <v>4500507919/Xonacatlan-6140</v>
      </c>
      <c r="U172" s="12" t="str">
        <f>VLOOKUP(P172,[1]Hoja3!$D$40:$F$123,3,0)</f>
        <v>PTSE00189</v>
      </c>
      <c r="V172" s="13">
        <f t="shared" si="27"/>
        <v>5455.7855999999992</v>
      </c>
      <c r="W172" s="14">
        <f t="shared" si="28"/>
        <v>5683.1099999999988</v>
      </c>
      <c r="X172" s="14">
        <f t="shared" si="29"/>
        <v>909.29759999999987</v>
      </c>
    </row>
    <row r="173" spans="2:24" s="10" customFormat="1" ht="15" customHeight="1" x14ac:dyDescent="0.25">
      <c r="B173" s="99" t="s">
        <v>284</v>
      </c>
      <c r="C173" s="71" t="s">
        <v>424</v>
      </c>
      <c r="D173" s="99" t="s">
        <v>214</v>
      </c>
      <c r="E173" s="99" t="s">
        <v>212</v>
      </c>
      <c r="F173" s="99" t="s">
        <v>215</v>
      </c>
      <c r="G173" s="139" t="s">
        <v>403</v>
      </c>
      <c r="H173" s="142">
        <v>1512</v>
      </c>
      <c r="I173" s="131">
        <v>5795</v>
      </c>
      <c r="J173" s="118">
        <v>270</v>
      </c>
      <c r="K173" s="114">
        <v>5683.11</v>
      </c>
      <c r="L173" s="71">
        <v>69102</v>
      </c>
      <c r="M173" s="71" t="s">
        <v>207</v>
      </c>
      <c r="N173" s="119">
        <v>16193178</v>
      </c>
      <c r="O173" s="71">
        <v>4500507914</v>
      </c>
      <c r="P173" s="149" t="s">
        <v>259</v>
      </c>
      <c r="Q173" s="149" t="s">
        <v>244</v>
      </c>
      <c r="R173" s="148" t="s">
        <v>196</v>
      </c>
      <c r="S173" s="116" t="str">
        <f t="shared" si="25"/>
        <v>69102-Expendio Toluca</v>
      </c>
      <c r="T173" s="115" t="str">
        <f t="shared" si="26"/>
        <v>4500507914/Xonacatlan-5795</v>
      </c>
      <c r="U173" s="12" t="str">
        <f>VLOOKUP(P173,[1]Hoja3!$D$40:$F$123,3,0)</f>
        <v>PTSE00192</v>
      </c>
      <c r="V173" s="13">
        <f t="shared" si="27"/>
        <v>5455.7855999999992</v>
      </c>
      <c r="W173" s="14">
        <f t="shared" si="28"/>
        <v>5683.1099999999988</v>
      </c>
      <c r="X173" s="14">
        <f t="shared" si="29"/>
        <v>909.29759999999987</v>
      </c>
    </row>
    <row r="174" spans="2:24" s="10" customFormat="1" ht="15" customHeight="1" x14ac:dyDescent="0.25">
      <c r="B174" s="99" t="s">
        <v>284</v>
      </c>
      <c r="C174" s="71" t="s">
        <v>424</v>
      </c>
      <c r="D174" s="99" t="s">
        <v>95</v>
      </c>
      <c r="E174" s="99" t="s">
        <v>212</v>
      </c>
      <c r="F174" s="99" t="s">
        <v>225</v>
      </c>
      <c r="G174" s="139" t="s">
        <v>403</v>
      </c>
      <c r="H174" s="142">
        <v>984</v>
      </c>
      <c r="I174" s="131">
        <v>3615</v>
      </c>
      <c r="J174" s="118">
        <v>148</v>
      </c>
      <c r="K174" s="114">
        <v>4811.1099999999997</v>
      </c>
      <c r="L174" s="71">
        <v>69140</v>
      </c>
      <c r="M174" s="71" t="s">
        <v>437</v>
      </c>
      <c r="N174" s="119">
        <v>16193179</v>
      </c>
      <c r="O174" s="71">
        <v>4500507903</v>
      </c>
      <c r="P174" s="149" t="s">
        <v>100</v>
      </c>
      <c r="Q174" s="149" t="s">
        <v>261</v>
      </c>
      <c r="R174" s="148" t="s">
        <v>279</v>
      </c>
      <c r="S174" s="116" t="str">
        <f t="shared" si="25"/>
        <v>69140-Diaz Joel</v>
      </c>
      <c r="T174" s="115" t="str">
        <f t="shared" si="26"/>
        <v>4500507903/Ecatepec-3615</v>
      </c>
      <c r="U174" s="12" t="str">
        <f>VLOOKUP(P174,[1]Hoja3!$D$40:$F$123,3,0)</f>
        <v>PTSE00194</v>
      </c>
      <c r="V174" s="13">
        <f t="shared" si="27"/>
        <v>4618.6655999999994</v>
      </c>
      <c r="W174" s="14">
        <f t="shared" si="28"/>
        <v>4811.1099999999997</v>
      </c>
      <c r="X174" s="14">
        <f t="shared" si="29"/>
        <v>769.77760000000001</v>
      </c>
    </row>
    <row r="175" spans="2:24" s="10" customFormat="1" ht="15" customHeight="1" x14ac:dyDescent="0.25">
      <c r="B175" s="99" t="s">
        <v>284</v>
      </c>
      <c r="C175" s="71" t="s">
        <v>424</v>
      </c>
      <c r="D175" s="99" t="s">
        <v>95</v>
      </c>
      <c r="E175" s="99" t="s">
        <v>212</v>
      </c>
      <c r="F175" s="99" t="s">
        <v>225</v>
      </c>
      <c r="G175" s="139" t="s">
        <v>403</v>
      </c>
      <c r="H175" s="142">
        <v>2016</v>
      </c>
      <c r="I175" s="131">
        <v>6650</v>
      </c>
      <c r="J175" s="118">
        <v>148</v>
      </c>
      <c r="K175" s="114">
        <v>4811.1099999999997</v>
      </c>
      <c r="L175" s="71">
        <v>69131</v>
      </c>
      <c r="M175" s="71" t="s">
        <v>207</v>
      </c>
      <c r="N175" s="119">
        <v>16193180</v>
      </c>
      <c r="O175" s="71">
        <v>4500507904</v>
      </c>
      <c r="P175" s="149" t="s">
        <v>39</v>
      </c>
      <c r="Q175" s="149" t="s">
        <v>29</v>
      </c>
      <c r="R175" s="148" t="s">
        <v>278</v>
      </c>
      <c r="S175" s="116" t="str">
        <f t="shared" si="25"/>
        <v>69131-Diaz Joel</v>
      </c>
      <c r="T175" s="115" t="str">
        <f t="shared" si="26"/>
        <v>4500507904/Ecatepec-6650</v>
      </c>
      <c r="U175" s="12" t="str">
        <f>VLOOKUP(P175,[1]Hoja3!$D$40:$F$123,3,0)</f>
        <v>PTSE00196</v>
      </c>
      <c r="V175" s="13">
        <f t="shared" si="27"/>
        <v>4618.6655999999994</v>
      </c>
      <c r="W175" s="14">
        <f t="shared" si="28"/>
        <v>4811.1099999999997</v>
      </c>
      <c r="X175" s="14">
        <f t="shared" si="29"/>
        <v>769.77760000000001</v>
      </c>
    </row>
    <row r="176" spans="2:24" s="10" customFormat="1" ht="15" customHeight="1" x14ac:dyDescent="0.25">
      <c r="B176" s="99" t="s">
        <v>284</v>
      </c>
      <c r="C176" s="71" t="s">
        <v>424</v>
      </c>
      <c r="D176" s="99" t="s">
        <v>22</v>
      </c>
      <c r="E176" s="99" t="s">
        <v>212</v>
      </c>
      <c r="F176" s="99" t="s">
        <v>296</v>
      </c>
      <c r="G176" s="139" t="s">
        <v>403</v>
      </c>
      <c r="H176" s="142">
        <v>1008</v>
      </c>
      <c r="I176" s="131">
        <v>3510</v>
      </c>
      <c r="J176" s="118">
        <v>50</v>
      </c>
      <c r="K176" s="114">
        <v>4229.17</v>
      </c>
      <c r="L176" s="71">
        <v>69134</v>
      </c>
      <c r="M176" s="71" t="s">
        <v>187</v>
      </c>
      <c r="N176" s="119">
        <v>16193181</v>
      </c>
      <c r="O176" s="71">
        <v>4500507915</v>
      </c>
      <c r="P176" s="149" t="s">
        <v>55</v>
      </c>
      <c r="Q176" s="149" t="s">
        <v>49</v>
      </c>
      <c r="R176" s="148" t="s">
        <v>328</v>
      </c>
      <c r="S176" s="116" t="str">
        <f t="shared" si="25"/>
        <v>69134-Expendio Tecamac</v>
      </c>
      <c r="T176" s="115" t="str">
        <f t="shared" si="26"/>
        <v>4500507915/Tecamac-3510</v>
      </c>
      <c r="U176" s="12" t="str">
        <f>VLOOKUP(P176,[1]Hoja3!$D$40:$F$123,3,0)</f>
        <v>PTSE00345</v>
      </c>
      <c r="V176" s="13">
        <f t="shared" si="27"/>
        <v>4060.0032000000001</v>
      </c>
      <c r="W176" s="14">
        <f t="shared" si="28"/>
        <v>4229.17</v>
      </c>
      <c r="X176" s="14">
        <f t="shared" si="29"/>
        <v>676.66719999999998</v>
      </c>
    </row>
    <row r="177" spans="2:24" s="10" customFormat="1" ht="15" customHeight="1" x14ac:dyDescent="0.25">
      <c r="B177" s="99" t="s">
        <v>284</v>
      </c>
      <c r="C177" s="71" t="s">
        <v>424</v>
      </c>
      <c r="D177" s="99" t="s">
        <v>297</v>
      </c>
      <c r="E177" s="99" t="s">
        <v>212</v>
      </c>
      <c r="F177" s="99" t="s">
        <v>298</v>
      </c>
      <c r="G177" s="139"/>
      <c r="H177" s="142">
        <v>0</v>
      </c>
      <c r="I177" s="131">
        <v>0</v>
      </c>
      <c r="J177" s="118">
        <v>282</v>
      </c>
      <c r="K177" s="114">
        <v>1910.31</v>
      </c>
      <c r="L177" s="71" t="s">
        <v>406</v>
      </c>
      <c r="M177" s="71" t="s">
        <v>432</v>
      </c>
      <c r="N177" s="119">
        <v>16193182</v>
      </c>
      <c r="O177" s="71">
        <v>4500507907</v>
      </c>
      <c r="P177" s="149" t="s">
        <v>38</v>
      </c>
      <c r="Q177" s="149" t="s">
        <v>28</v>
      </c>
      <c r="R177" s="148" t="s">
        <v>441</v>
      </c>
      <c r="S177" s="116" t="str">
        <f t="shared" si="25"/>
        <v>CANCELADO-Osoyla Ovando Leviathan</v>
      </c>
      <c r="T177" s="115" t="str">
        <f t="shared" si="26"/>
        <v>4500507907/Temoaya-0</v>
      </c>
      <c r="U177" s="12" t="str">
        <f>VLOOKUP(P177,[1]Hoja3!$D$40:$F$123,3,0)</f>
        <v>PTSE00346</v>
      </c>
      <c r="V177" s="13">
        <f t="shared" si="27"/>
        <v>1833.8976</v>
      </c>
      <c r="W177" s="14">
        <f t="shared" si="28"/>
        <v>1910.3100000000002</v>
      </c>
      <c r="X177" s="14">
        <f t="shared" si="29"/>
        <v>305.64960000000002</v>
      </c>
    </row>
    <row r="178" spans="2:24" s="10" customFormat="1" ht="15" customHeight="1" x14ac:dyDescent="0.25">
      <c r="B178" s="99" t="s">
        <v>423</v>
      </c>
      <c r="C178" s="71" t="s">
        <v>424</v>
      </c>
      <c r="D178" s="99" t="s">
        <v>239</v>
      </c>
      <c r="E178" s="99" t="s">
        <v>212</v>
      </c>
      <c r="F178" s="99" t="s">
        <v>240</v>
      </c>
      <c r="G178" s="139" t="s">
        <v>427</v>
      </c>
      <c r="H178" s="142">
        <v>5990</v>
      </c>
      <c r="I178" s="131">
        <v>17110</v>
      </c>
      <c r="J178" s="118">
        <v>96.4</v>
      </c>
      <c r="K178" s="114">
        <v>9125.64</v>
      </c>
      <c r="L178" s="71">
        <v>61197</v>
      </c>
      <c r="M178" s="71" t="s">
        <v>364</v>
      </c>
      <c r="N178" s="119">
        <v>16193183</v>
      </c>
      <c r="O178" s="71">
        <v>4500507896</v>
      </c>
      <c r="P178" s="149" t="s">
        <v>33</v>
      </c>
      <c r="Q178" s="149" t="s">
        <v>44</v>
      </c>
      <c r="R178" s="148" t="s">
        <v>333</v>
      </c>
      <c r="S178" s="116" t="str">
        <f t="shared" si="25"/>
        <v>61197-Rastro Atizapan</v>
      </c>
      <c r="T178" s="115" t="str">
        <f t="shared" si="26"/>
        <v>4500507896/Atizapan de Zaragoza-17110</v>
      </c>
      <c r="U178" s="12" t="str">
        <f>VLOOKUP(P178,[1]Hoja3!$D$40:$F$123,3,0)</f>
        <v>PTSE00308</v>
      </c>
      <c r="V178" s="13">
        <f t="shared" si="27"/>
        <v>8760.6143999999986</v>
      </c>
      <c r="W178" s="14">
        <f t="shared" si="28"/>
        <v>9125.64</v>
      </c>
      <c r="X178" s="14">
        <f t="shared" si="29"/>
        <v>1460.1024</v>
      </c>
    </row>
    <row r="179" spans="2:24" s="10" customFormat="1" ht="15" customHeight="1" x14ac:dyDescent="0.25">
      <c r="B179" s="99" t="s">
        <v>423</v>
      </c>
      <c r="C179" s="71" t="s">
        <v>424</v>
      </c>
      <c r="D179" s="99" t="s">
        <v>239</v>
      </c>
      <c r="E179" s="99" t="s">
        <v>212</v>
      </c>
      <c r="F179" s="99" t="s">
        <v>240</v>
      </c>
      <c r="G179" s="139" t="s">
        <v>427</v>
      </c>
      <c r="H179" s="142">
        <v>5400</v>
      </c>
      <c r="I179" s="131">
        <v>15610</v>
      </c>
      <c r="J179" s="118">
        <v>96.4</v>
      </c>
      <c r="K179" s="114">
        <v>9125.64</v>
      </c>
      <c r="L179" s="71">
        <v>61198</v>
      </c>
      <c r="M179" s="71" t="s">
        <v>257</v>
      </c>
      <c r="N179" s="119">
        <v>16193184</v>
      </c>
      <c r="O179" s="71">
        <v>4500507900</v>
      </c>
      <c r="P179" s="149" t="s">
        <v>51</v>
      </c>
      <c r="Q179" s="149" t="s">
        <v>57</v>
      </c>
      <c r="R179" s="148" t="s">
        <v>58</v>
      </c>
      <c r="S179" s="116" t="str">
        <f t="shared" si="25"/>
        <v>61198-Rastro Atizapan</v>
      </c>
      <c r="T179" s="115" t="str">
        <f t="shared" si="26"/>
        <v>4500507900/Atizapan de Zaragoza-15610</v>
      </c>
      <c r="U179" s="12" t="str">
        <f>VLOOKUP(P179,[1]Hoja3!$D$40:$F$123,3,0)</f>
        <v>PTSE00309</v>
      </c>
      <c r="V179" s="13">
        <f t="shared" si="27"/>
        <v>8760.6143999999986</v>
      </c>
      <c r="W179" s="14">
        <f t="shared" si="28"/>
        <v>9125.64</v>
      </c>
      <c r="X179" s="14">
        <f t="shared" si="29"/>
        <v>1460.1024</v>
      </c>
    </row>
    <row r="180" spans="2:24" s="10" customFormat="1" ht="15" customHeight="1" x14ac:dyDescent="0.25">
      <c r="B180" s="99" t="s">
        <v>284</v>
      </c>
      <c r="C180" s="71" t="s">
        <v>424</v>
      </c>
      <c r="D180" s="99" t="s">
        <v>342</v>
      </c>
      <c r="E180" s="99" t="s">
        <v>212</v>
      </c>
      <c r="F180" s="99" t="s">
        <v>217</v>
      </c>
      <c r="G180" s="139" t="s">
        <v>428</v>
      </c>
      <c r="H180" s="142">
        <v>1619</v>
      </c>
      <c r="I180" s="131">
        <v>5565</v>
      </c>
      <c r="J180" s="118">
        <v>344</v>
      </c>
      <c r="K180" s="114">
        <v>8058.23</v>
      </c>
      <c r="L180" s="71">
        <v>69121</v>
      </c>
      <c r="M180" s="71" t="s">
        <v>435</v>
      </c>
      <c r="N180" s="119">
        <v>16193185</v>
      </c>
      <c r="O180" s="71">
        <v>4500507917</v>
      </c>
      <c r="P180" s="149" t="s">
        <v>35</v>
      </c>
      <c r="Q180" s="149" t="s">
        <v>26</v>
      </c>
      <c r="R180" s="148" t="s">
        <v>443</v>
      </c>
      <c r="S180" s="116" t="str">
        <f t="shared" si="25"/>
        <v>69121-Sedano Verona Sagrario de Jesus</v>
      </c>
      <c r="T180" s="115" t="str">
        <f t="shared" si="26"/>
        <v>4500507917/Toluca-5565</v>
      </c>
      <c r="U180" s="12" t="str">
        <f>VLOOKUP(P180,[1]Hoja3!$D$40:$F$123,3,0)</f>
        <v>PTSE00335</v>
      </c>
      <c r="V180" s="13">
        <f t="shared" si="27"/>
        <v>7735.9007999999994</v>
      </c>
      <c r="W180" s="14">
        <f t="shared" si="28"/>
        <v>8058.2299999999987</v>
      </c>
      <c r="X180" s="14">
        <f t="shared" si="29"/>
        <v>1289.3167999999998</v>
      </c>
    </row>
    <row r="181" spans="2:24" s="10" customFormat="1" ht="15" customHeight="1" x14ac:dyDescent="0.25">
      <c r="B181" s="99" t="s">
        <v>284</v>
      </c>
      <c r="C181" s="71" t="s">
        <v>424</v>
      </c>
      <c r="D181" s="99" t="s">
        <v>425</v>
      </c>
      <c r="E181" s="99" t="s">
        <v>185</v>
      </c>
      <c r="F181" s="99" t="s">
        <v>426</v>
      </c>
      <c r="G181" s="139" t="s">
        <v>431</v>
      </c>
      <c r="H181" s="142">
        <v>1925</v>
      </c>
      <c r="I181" s="131">
        <v>6725</v>
      </c>
      <c r="J181" s="118">
        <v>110</v>
      </c>
      <c r="K181" s="114">
        <v>4864.18</v>
      </c>
      <c r="L181" s="71">
        <v>69138</v>
      </c>
      <c r="M181" s="71" t="s">
        <v>439</v>
      </c>
      <c r="N181" s="119">
        <v>16193186</v>
      </c>
      <c r="O181" s="71">
        <v>4500507909</v>
      </c>
      <c r="P181" s="149" t="s">
        <v>63</v>
      </c>
      <c r="Q181" s="149" t="s">
        <v>65</v>
      </c>
      <c r="R181" s="148" t="s">
        <v>371</v>
      </c>
      <c r="S181" s="116" t="str">
        <f t="shared" si="25"/>
        <v>69138-Kosher Mexico Internacional</v>
      </c>
      <c r="T181" s="115" t="str">
        <f t="shared" si="26"/>
        <v>4500507909/ZAPOTLAN DE JUAREZ-6725</v>
      </c>
      <c r="U181" s="12" t="str">
        <f>VLOOKUP(P181,[1]Hoja3!$D$40:$F$123,3,0)</f>
        <v>PTSE00331</v>
      </c>
      <c r="V181" s="13">
        <f t="shared" si="27"/>
        <v>4669.6127999999999</v>
      </c>
      <c r="W181" s="14">
        <f t="shared" si="28"/>
        <v>4864.1799999999994</v>
      </c>
      <c r="X181" s="14">
        <f t="shared" si="29"/>
        <v>778.26879999999994</v>
      </c>
    </row>
    <row r="182" spans="2:24" s="10" customFormat="1" ht="15" customHeight="1" x14ac:dyDescent="0.25">
      <c r="B182" s="99" t="s">
        <v>284</v>
      </c>
      <c r="C182" s="71" t="s">
        <v>424</v>
      </c>
      <c r="D182" s="99" t="s">
        <v>211</v>
      </c>
      <c r="E182" s="99" t="s">
        <v>212</v>
      </c>
      <c r="F182" s="99" t="s">
        <v>213</v>
      </c>
      <c r="G182" s="139" t="s">
        <v>403</v>
      </c>
      <c r="H182" s="142">
        <v>1610</v>
      </c>
      <c r="I182" s="131">
        <v>5735</v>
      </c>
      <c r="J182" s="118">
        <v>350</v>
      </c>
      <c r="K182" s="114">
        <v>7540.18</v>
      </c>
      <c r="L182" s="71">
        <v>69135</v>
      </c>
      <c r="M182" s="71" t="s">
        <v>433</v>
      </c>
      <c r="N182" s="119">
        <v>16193187</v>
      </c>
      <c r="O182" s="71">
        <v>4500507916</v>
      </c>
      <c r="P182" s="149" t="s">
        <v>62</v>
      </c>
      <c r="Q182" s="149" t="s">
        <v>64</v>
      </c>
      <c r="R182" s="148" t="s">
        <v>442</v>
      </c>
      <c r="S182" s="116" t="str">
        <f t="shared" si="25"/>
        <v>69135-Medina Romero Roberto Carlos</v>
      </c>
      <c r="T182" s="115" t="str">
        <f t="shared" si="26"/>
        <v>4500507916/Santiago Tianguistenco-5735</v>
      </c>
      <c r="U182" s="12" t="str">
        <f>VLOOKUP(P182,[1]Hoja3!$D$40:$F$123,3,0)</f>
        <v>PTSE00333</v>
      </c>
      <c r="V182" s="13">
        <f t="shared" si="27"/>
        <v>7238.5727999999999</v>
      </c>
      <c r="W182" s="14">
        <f t="shared" si="28"/>
        <v>7540.1799999999994</v>
      </c>
      <c r="X182" s="14">
        <f t="shared" si="29"/>
        <v>1206.4287999999999</v>
      </c>
    </row>
    <row r="183" spans="2:24" s="10" customFormat="1" ht="15" customHeight="1" x14ac:dyDescent="0.25">
      <c r="B183" s="99" t="s">
        <v>284</v>
      </c>
      <c r="C183" s="71" t="s">
        <v>424</v>
      </c>
      <c r="D183" s="99" t="s">
        <v>237</v>
      </c>
      <c r="E183" s="99" t="s">
        <v>185</v>
      </c>
      <c r="F183" s="99" t="s">
        <v>238</v>
      </c>
      <c r="G183" s="139" t="s">
        <v>429</v>
      </c>
      <c r="H183" s="142">
        <v>2520</v>
      </c>
      <c r="I183" s="131">
        <v>7235</v>
      </c>
      <c r="J183" s="118">
        <v>174</v>
      </c>
      <c r="K183" s="114">
        <v>4864.18</v>
      </c>
      <c r="L183" s="71">
        <v>69128</v>
      </c>
      <c r="M183" s="71" t="s">
        <v>438</v>
      </c>
      <c r="N183" s="119">
        <v>16193188</v>
      </c>
      <c r="O183" s="71">
        <v>4500507912</v>
      </c>
      <c r="P183" s="149" t="s">
        <v>54</v>
      </c>
      <c r="Q183" s="149" t="s">
        <v>48</v>
      </c>
      <c r="R183" s="148" t="s">
        <v>329</v>
      </c>
      <c r="S183" s="116" t="str">
        <f t="shared" si="25"/>
        <v>69128-Expendio Tulancingo</v>
      </c>
      <c r="T183" s="115" t="str">
        <f t="shared" si="26"/>
        <v>4500507912/Tulancingo-7235</v>
      </c>
      <c r="U183" s="12" t="str">
        <f>VLOOKUP(P183,[1]Hoja3!$D$40:$F$123,3,0)</f>
        <v>PTSE00332</v>
      </c>
      <c r="V183" s="13">
        <f t="shared" si="27"/>
        <v>4669.6127999999999</v>
      </c>
      <c r="W183" s="14">
        <f t="shared" si="28"/>
        <v>4864.1799999999994</v>
      </c>
      <c r="X183" s="14">
        <f t="shared" si="29"/>
        <v>778.26879999999994</v>
      </c>
    </row>
    <row r="184" spans="2:24" s="10" customFormat="1" ht="15" customHeight="1" x14ac:dyDescent="0.25">
      <c r="B184" s="99" t="s">
        <v>423</v>
      </c>
      <c r="C184" s="71" t="s">
        <v>424</v>
      </c>
      <c r="D184" s="99" t="s">
        <v>239</v>
      </c>
      <c r="E184" s="99" t="s">
        <v>212</v>
      </c>
      <c r="F184" s="99" t="s">
        <v>240</v>
      </c>
      <c r="G184" s="139" t="s">
        <v>427</v>
      </c>
      <c r="H184" s="142">
        <v>6000</v>
      </c>
      <c r="I184" s="131">
        <v>17900</v>
      </c>
      <c r="J184" s="118">
        <v>96.4</v>
      </c>
      <c r="K184" s="114">
        <v>9125.64</v>
      </c>
      <c r="L184" s="71">
        <v>61194</v>
      </c>
      <c r="M184" s="71" t="s">
        <v>257</v>
      </c>
      <c r="N184" s="119">
        <v>16193189</v>
      </c>
      <c r="O184" s="71">
        <v>4500507898</v>
      </c>
      <c r="P184" s="149" t="s">
        <v>136</v>
      </c>
      <c r="Q184" s="149" t="s">
        <v>266</v>
      </c>
      <c r="R184" s="148" t="s">
        <v>372</v>
      </c>
      <c r="S184" s="116" t="str">
        <f t="shared" si="25"/>
        <v>61194-Rastro Atizapan</v>
      </c>
      <c r="T184" s="115" t="str">
        <f t="shared" si="26"/>
        <v>4500507898/Atizapan de Zaragoza-17900</v>
      </c>
      <c r="U184" s="12" t="str">
        <f>VLOOKUP(P184,[1]Hoja3!$D$40:$F$123,3,0)</f>
        <v>PTSE00361</v>
      </c>
      <c r="V184" s="13">
        <f t="shared" si="27"/>
        <v>8760.6143999999986</v>
      </c>
      <c r="W184" s="14">
        <f t="shared" si="28"/>
        <v>9125.64</v>
      </c>
      <c r="X184" s="14">
        <f t="shared" si="29"/>
        <v>1460.1024</v>
      </c>
    </row>
    <row r="185" spans="2:24" s="10" customFormat="1" ht="15" customHeight="1" x14ac:dyDescent="0.25">
      <c r="B185" s="99" t="s">
        <v>423</v>
      </c>
      <c r="C185" s="71" t="s">
        <v>424</v>
      </c>
      <c r="D185" s="99" t="s">
        <v>239</v>
      </c>
      <c r="E185" s="99" t="s">
        <v>212</v>
      </c>
      <c r="F185" s="99" t="s">
        <v>240</v>
      </c>
      <c r="G185" s="139" t="s">
        <v>427</v>
      </c>
      <c r="H185" s="142">
        <v>5980</v>
      </c>
      <c r="I185" s="131">
        <v>17100</v>
      </c>
      <c r="J185" s="118">
        <v>96.4</v>
      </c>
      <c r="K185" s="114">
        <v>9125.64</v>
      </c>
      <c r="L185" s="71">
        <v>61195</v>
      </c>
      <c r="M185" s="71" t="s">
        <v>323</v>
      </c>
      <c r="N185" s="119">
        <v>16193190</v>
      </c>
      <c r="O185" s="71">
        <v>4500507897</v>
      </c>
      <c r="P185" s="149" t="s">
        <v>32</v>
      </c>
      <c r="Q185" s="149" t="s">
        <v>43</v>
      </c>
      <c r="R185" s="148" t="s">
        <v>334</v>
      </c>
      <c r="S185" s="116" t="str">
        <f t="shared" si="25"/>
        <v>61195-Rastro Atizapan</v>
      </c>
      <c r="T185" s="115" t="str">
        <f t="shared" si="26"/>
        <v>4500507897/Atizapan de Zaragoza-17100</v>
      </c>
      <c r="U185" s="12" t="str">
        <f>VLOOKUP(P185,[1]Hoja3!$D$40:$F$123,3,0)</f>
        <v>PTSE00362</v>
      </c>
      <c r="V185" s="13">
        <f t="shared" si="27"/>
        <v>8760.6143999999986</v>
      </c>
      <c r="W185" s="14">
        <f t="shared" si="28"/>
        <v>9125.64</v>
      </c>
      <c r="X185" s="14">
        <f t="shared" si="29"/>
        <v>1460.1024</v>
      </c>
    </row>
    <row r="186" spans="2:24" s="10" customFormat="1" ht="15" customHeight="1" x14ac:dyDescent="0.25">
      <c r="B186" s="99" t="s">
        <v>423</v>
      </c>
      <c r="C186" s="71" t="s">
        <v>424</v>
      </c>
      <c r="D186" s="99" t="s">
        <v>239</v>
      </c>
      <c r="E186" s="99" t="s">
        <v>212</v>
      </c>
      <c r="F186" s="99" t="s">
        <v>240</v>
      </c>
      <c r="G186" s="139" t="s">
        <v>427</v>
      </c>
      <c r="H186" s="142">
        <v>5990</v>
      </c>
      <c r="I186" s="131">
        <v>17500</v>
      </c>
      <c r="J186" s="118">
        <v>96.4</v>
      </c>
      <c r="K186" s="114">
        <v>9125.64</v>
      </c>
      <c r="L186" s="71">
        <v>61196</v>
      </c>
      <c r="M186" s="71" t="s">
        <v>364</v>
      </c>
      <c r="N186" s="119">
        <v>16193191</v>
      </c>
      <c r="O186" s="71">
        <v>4500507899</v>
      </c>
      <c r="P186" s="149" t="s">
        <v>260</v>
      </c>
      <c r="Q186" s="149" t="s">
        <v>265</v>
      </c>
      <c r="R186" s="148" t="s">
        <v>66</v>
      </c>
      <c r="S186" s="116" t="str">
        <f t="shared" si="25"/>
        <v>61196-Rastro Atizapan</v>
      </c>
      <c r="T186" s="115" t="str">
        <f t="shared" si="26"/>
        <v>4500507899/Atizapan de Zaragoza-17500</v>
      </c>
      <c r="U186" s="12" t="str">
        <f>VLOOKUP(P186,[1]Hoja3!$D$40:$F$123,3,0)</f>
        <v>PTSE00360</v>
      </c>
      <c r="V186" s="13">
        <f t="shared" si="27"/>
        <v>8760.6143999999986</v>
      </c>
      <c r="W186" s="14">
        <f t="shared" si="28"/>
        <v>9125.64</v>
      </c>
      <c r="X186" s="14">
        <f t="shared" si="29"/>
        <v>1460.1024</v>
      </c>
    </row>
    <row r="187" spans="2:24" s="10" customFormat="1" x14ac:dyDescent="0.25">
      <c r="B187" s="152"/>
      <c r="C187" s="153"/>
      <c r="G187" s="154"/>
      <c r="H187" s="155"/>
      <c r="I187" s="156"/>
      <c r="J187" s="156"/>
      <c r="K187" s="153"/>
      <c r="L187" s="153"/>
      <c r="M187" s="153"/>
      <c r="N187" s="153"/>
      <c r="Q187" s="153"/>
    </row>
    <row r="188" spans="2:24" s="135" customFormat="1" x14ac:dyDescent="0.25">
      <c r="B188" s="1"/>
      <c r="C188" s="22"/>
      <c r="F188" s="10"/>
      <c r="G188" s="140"/>
      <c r="H188" s="143"/>
      <c r="I188" s="2"/>
      <c r="J188" s="2"/>
      <c r="K188" s="22"/>
      <c r="L188" s="22"/>
      <c r="M188" s="22"/>
      <c r="N188" s="22"/>
      <c r="Q188" s="22"/>
    </row>
    <row r="189" spans="2:24" s="135" customFormat="1" ht="15.75" x14ac:dyDescent="0.25">
      <c r="B189" s="18"/>
      <c r="C189" s="16"/>
      <c r="D189" s="15"/>
      <c r="E189" s="5"/>
      <c r="F189" s="146"/>
      <c r="G189" s="96"/>
      <c r="H189" s="141"/>
      <c r="I189" s="112"/>
      <c r="J189" s="113"/>
      <c r="K189" s="4"/>
      <c r="L189" s="4"/>
      <c r="M189" s="160">
        <f>+V189+X189</f>
        <v>129778.23039999996</v>
      </c>
      <c r="N189" s="160"/>
      <c r="O189" s="17"/>
      <c r="P189" s="17"/>
      <c r="Q189" s="16"/>
      <c r="R189" s="18"/>
      <c r="S189" s="5"/>
      <c r="T189" s="3"/>
      <c r="U189" s="5"/>
      <c r="V189" s="19">
        <f>SUM(V168:V186)</f>
        <v>111238.48319999996</v>
      </c>
      <c r="W189" s="19">
        <f>SUM(W165:W186)</f>
        <v>115873.41999999997</v>
      </c>
      <c r="X189" s="19">
        <f>SUM(X165:X186)</f>
        <v>18539.747200000002</v>
      </c>
    </row>
    <row r="190" spans="2:24" s="135" customFormat="1" ht="15.75" x14ac:dyDescent="0.25">
      <c r="B190" s="18"/>
      <c r="C190" s="16"/>
      <c r="D190" s="15"/>
      <c r="E190" s="5"/>
      <c r="F190" s="146"/>
      <c r="G190" s="96"/>
      <c r="H190" s="141"/>
      <c r="I190" s="112"/>
      <c r="J190" s="113"/>
      <c r="K190" s="4"/>
      <c r="L190" s="4"/>
      <c r="M190" s="20"/>
      <c r="N190" s="21"/>
      <c r="O190" s="17"/>
      <c r="P190" s="17"/>
      <c r="Q190" s="16"/>
      <c r="R190" s="18"/>
      <c r="S190" s="5"/>
      <c r="T190" s="3"/>
      <c r="U190" s="5"/>
      <c r="V190" s="19"/>
      <c r="W190" s="19"/>
      <c r="X190" s="2"/>
    </row>
    <row r="191" spans="2:24" s="135" customFormat="1" ht="23.25" x14ac:dyDescent="0.3">
      <c r="B191" s="1"/>
      <c r="C191" s="22"/>
      <c r="F191" s="147"/>
      <c r="G191" s="140"/>
      <c r="H191" s="161" t="s">
        <v>17</v>
      </c>
      <c r="I191" s="161"/>
      <c r="J191" s="161"/>
      <c r="K191" s="161"/>
      <c r="L191" s="162">
        <v>45001155779</v>
      </c>
      <c r="M191" s="162"/>
      <c r="N191" s="162"/>
      <c r="O191" s="162"/>
      <c r="P191" s="24"/>
      <c r="Q191" s="22"/>
      <c r="R191" s="1"/>
      <c r="S191" s="1"/>
      <c r="T191" s="136"/>
      <c r="U191" s="1"/>
      <c r="V191" s="2"/>
      <c r="W191" s="2"/>
      <c r="X191" s="2"/>
    </row>
    <row r="195" spans="2:24" s="135" customFormat="1" x14ac:dyDescent="0.25">
      <c r="B195" s="159" t="s">
        <v>444</v>
      </c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"/>
      <c r="V195" s="2"/>
      <c r="W195" s="2"/>
      <c r="X195" s="2"/>
    </row>
    <row r="196" spans="2:24" s="135" customFormat="1" ht="18.75" customHeight="1" x14ac:dyDescent="0.25"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"/>
      <c r="V196" s="2"/>
      <c r="W196" s="2"/>
      <c r="X196" s="2"/>
    </row>
    <row r="197" spans="2:24" s="135" customFormat="1" x14ac:dyDescent="0.25">
      <c r="B197" s="1"/>
      <c r="C197" s="22"/>
      <c r="F197" s="10"/>
      <c r="G197" s="140"/>
      <c r="H197" s="143"/>
      <c r="I197" s="2"/>
      <c r="J197" s="2"/>
      <c r="K197" s="22"/>
      <c r="L197" s="22"/>
      <c r="M197" s="22"/>
      <c r="N197" s="22"/>
      <c r="Q197" s="22"/>
    </row>
    <row r="198" spans="2:24" s="145" customFormat="1" ht="36.75" customHeight="1" x14ac:dyDescent="0.25">
      <c r="B198" s="67" t="s">
        <v>0</v>
      </c>
      <c r="C198" s="9" t="s">
        <v>1</v>
      </c>
      <c r="D198" s="9" t="s">
        <v>2</v>
      </c>
      <c r="E198" s="9" t="s">
        <v>3</v>
      </c>
      <c r="F198" s="9" t="s">
        <v>4</v>
      </c>
      <c r="G198" s="9" t="s">
        <v>5</v>
      </c>
      <c r="H198" s="66" t="s">
        <v>6</v>
      </c>
      <c r="I198" s="9" t="s">
        <v>7</v>
      </c>
      <c r="J198" s="9" t="s">
        <v>8</v>
      </c>
      <c r="K198" s="9" t="s">
        <v>9</v>
      </c>
      <c r="L198" s="9" t="s">
        <v>10</v>
      </c>
      <c r="M198" s="9" t="s">
        <v>11</v>
      </c>
      <c r="N198" s="9" t="s">
        <v>12</v>
      </c>
      <c r="O198" s="9" t="s">
        <v>13</v>
      </c>
      <c r="P198" s="9" t="s">
        <v>14</v>
      </c>
      <c r="Q198" s="9" t="s">
        <v>15</v>
      </c>
      <c r="R198" s="9" t="s">
        <v>16</v>
      </c>
      <c r="S198" s="9"/>
      <c r="T198" s="9"/>
      <c r="U198" s="144"/>
      <c r="V198" s="144"/>
      <c r="W198" s="144"/>
      <c r="X198" s="144"/>
    </row>
    <row r="199" spans="2:24" s="10" customFormat="1" ht="15" customHeight="1" x14ac:dyDescent="0.25">
      <c r="B199" s="99" t="s">
        <v>446</v>
      </c>
      <c r="C199" s="71" t="s">
        <v>445</v>
      </c>
      <c r="D199" s="99" t="s">
        <v>299</v>
      </c>
      <c r="E199" s="99" t="s">
        <v>212</v>
      </c>
      <c r="F199" s="99" t="s">
        <v>300</v>
      </c>
      <c r="G199" s="139" t="s">
        <v>453</v>
      </c>
      <c r="H199" s="142">
        <v>1920</v>
      </c>
      <c r="I199" s="131">
        <v>5620</v>
      </c>
      <c r="J199" s="118">
        <v>406</v>
      </c>
      <c r="K199" s="114">
        <v>8647.91</v>
      </c>
      <c r="L199" s="71">
        <v>68326</v>
      </c>
      <c r="M199" s="71" t="s">
        <v>255</v>
      </c>
      <c r="N199" s="119">
        <v>16193225</v>
      </c>
      <c r="O199" s="71">
        <v>4500508162</v>
      </c>
      <c r="P199" s="149" t="s">
        <v>34</v>
      </c>
      <c r="Q199" s="149" t="s">
        <v>25</v>
      </c>
      <c r="R199" s="148" t="s">
        <v>274</v>
      </c>
      <c r="S199" s="116" t="str">
        <f t="shared" ref="S199:S222" si="30">CONCATENATE(L199,"-",D199)</f>
        <v>68326-Eduardo Guadarrama Mendoza</v>
      </c>
      <c r="T199" s="115" t="str">
        <f t="shared" ref="T199:T222" si="31">CONCATENATE(O199,"/",F199,"-",I199)</f>
        <v>4500508162/Tenango del Valle-5620</v>
      </c>
      <c r="U199" s="12" t="str">
        <f>VLOOKUP(P199,[1]Hoja3!$D$40:$F$123,3,0)</f>
        <v>PTSE00181</v>
      </c>
      <c r="V199" s="13">
        <f t="shared" ref="V199:V222" si="32">SUM(K199*96)/100</f>
        <v>8301.9935999999998</v>
      </c>
      <c r="W199" s="14">
        <f t="shared" ref="W199:W222" si="33">SUM(V199/96)*100</f>
        <v>8647.91</v>
      </c>
      <c r="X199" s="14">
        <f t="shared" ref="X199:X222" si="34">W199*0.16</f>
        <v>1383.6656</v>
      </c>
    </row>
    <row r="200" spans="2:24" s="10" customFormat="1" ht="15" customHeight="1" x14ac:dyDescent="0.25">
      <c r="B200" s="99" t="s">
        <v>284</v>
      </c>
      <c r="C200" s="71" t="s">
        <v>445</v>
      </c>
      <c r="D200" s="99" t="s">
        <v>380</v>
      </c>
      <c r="E200" s="99" t="s">
        <v>212</v>
      </c>
      <c r="F200" s="99" t="s">
        <v>381</v>
      </c>
      <c r="G200" s="139" t="s">
        <v>429</v>
      </c>
      <c r="H200" s="142">
        <v>1590</v>
      </c>
      <c r="I200" s="131">
        <v>5010</v>
      </c>
      <c r="J200" s="118">
        <v>220</v>
      </c>
      <c r="K200" s="114">
        <v>4811.1099999999997</v>
      </c>
      <c r="L200" s="71">
        <v>62173</v>
      </c>
      <c r="M200" s="71" t="s">
        <v>459</v>
      </c>
      <c r="N200" s="119">
        <v>16193226</v>
      </c>
      <c r="O200" s="71">
        <v>4500508080</v>
      </c>
      <c r="P200" s="149" t="s">
        <v>36</v>
      </c>
      <c r="Q200" s="149" t="s">
        <v>263</v>
      </c>
      <c r="R200" s="148" t="s">
        <v>394</v>
      </c>
      <c r="S200" s="116" t="str">
        <f t="shared" si="30"/>
        <v>62173-Expendio de Pollo Vivo Puente Rojo</v>
      </c>
      <c r="T200" s="115" t="str">
        <f t="shared" si="31"/>
        <v>4500508080/Chalco-5010</v>
      </c>
      <c r="U200" s="12" t="str">
        <f>VLOOKUP(P200,[1]Hoja3!$D$40:$F$123,3,0)</f>
        <v>PTSE00183</v>
      </c>
      <c r="V200" s="13">
        <f t="shared" si="32"/>
        <v>4618.6655999999994</v>
      </c>
      <c r="W200" s="14">
        <f t="shared" si="33"/>
        <v>4811.1099999999997</v>
      </c>
      <c r="X200" s="14">
        <f t="shared" si="34"/>
        <v>769.77760000000001</v>
      </c>
    </row>
    <row r="201" spans="2:24" s="10" customFormat="1" ht="15" customHeight="1" x14ac:dyDescent="0.25">
      <c r="B201" s="99" t="s">
        <v>446</v>
      </c>
      <c r="C201" s="71" t="s">
        <v>445</v>
      </c>
      <c r="D201" s="99" t="s">
        <v>450</v>
      </c>
      <c r="E201" s="99" t="s">
        <v>212</v>
      </c>
      <c r="F201" s="99" t="s">
        <v>451</v>
      </c>
      <c r="G201" s="139" t="s">
        <v>453</v>
      </c>
      <c r="H201" s="142">
        <v>1240</v>
      </c>
      <c r="I201" s="131">
        <v>3580</v>
      </c>
      <c r="J201" s="118">
        <v>336</v>
      </c>
      <c r="K201" s="114">
        <v>7121.91</v>
      </c>
      <c r="L201" s="71">
        <v>68327</v>
      </c>
      <c r="M201" s="71" t="s">
        <v>458</v>
      </c>
      <c r="N201" s="119">
        <v>16193227</v>
      </c>
      <c r="O201" s="71">
        <v>4500508155</v>
      </c>
      <c r="P201" s="149" t="s">
        <v>324</v>
      </c>
      <c r="Q201" s="149" t="s">
        <v>325</v>
      </c>
      <c r="R201" s="148" t="s">
        <v>326</v>
      </c>
      <c r="S201" s="116" t="str">
        <f t="shared" si="30"/>
        <v>68327-Jose Edmundo Ramirez Coronel</v>
      </c>
      <c r="T201" s="115" t="str">
        <f t="shared" si="31"/>
        <v>4500508155/Axapusco-3580</v>
      </c>
      <c r="U201" s="12" t="str">
        <f>VLOOKUP(P201,[1]Hoja3!$D$40:$F$123,3,0)</f>
        <v>PTSE00184</v>
      </c>
      <c r="V201" s="13">
        <f t="shared" si="32"/>
        <v>6837.0335999999998</v>
      </c>
      <c r="W201" s="14">
        <f t="shared" si="33"/>
        <v>7121.91</v>
      </c>
      <c r="X201" s="14">
        <f t="shared" si="34"/>
        <v>1139.5056</v>
      </c>
    </row>
    <row r="202" spans="2:24" s="10" customFormat="1" ht="15" customHeight="1" x14ac:dyDescent="0.25">
      <c r="B202" s="99" t="s">
        <v>446</v>
      </c>
      <c r="C202" s="71" t="s">
        <v>445</v>
      </c>
      <c r="D202" s="99" t="s">
        <v>448</v>
      </c>
      <c r="E202" s="99" t="s">
        <v>378</v>
      </c>
      <c r="F202" s="99" t="s">
        <v>449</v>
      </c>
      <c r="G202" s="139" t="s">
        <v>453</v>
      </c>
      <c r="H202" s="142">
        <v>1920</v>
      </c>
      <c r="I202" s="131">
        <v>5690</v>
      </c>
      <c r="J202" s="118">
        <v>630</v>
      </c>
      <c r="K202" s="114">
        <v>13531.11</v>
      </c>
      <c r="L202" s="71">
        <v>68307</v>
      </c>
      <c r="M202" s="71" t="s">
        <v>255</v>
      </c>
      <c r="N202" s="119">
        <v>16193228</v>
      </c>
      <c r="O202" s="71">
        <v>4500508159</v>
      </c>
      <c r="P202" s="149" t="s">
        <v>258</v>
      </c>
      <c r="Q202" s="149" t="s">
        <v>264</v>
      </c>
      <c r="R202" s="148" t="s">
        <v>190</v>
      </c>
      <c r="S202" s="116" t="str">
        <f t="shared" si="30"/>
        <v>68307-Expendio Zacatepec</v>
      </c>
      <c r="T202" s="115" t="str">
        <f t="shared" si="31"/>
        <v>4500508159/Oriental-5690</v>
      </c>
      <c r="U202" s="12" t="str">
        <f>VLOOKUP(P202,[1]Hoja3!$D$40:$F$123,3,0)</f>
        <v>PTSE00186</v>
      </c>
      <c r="V202" s="13">
        <f t="shared" si="32"/>
        <v>12989.865600000001</v>
      </c>
      <c r="W202" s="14">
        <f t="shared" si="33"/>
        <v>13531.11</v>
      </c>
      <c r="X202" s="14">
        <f t="shared" si="34"/>
        <v>2164.9776000000002</v>
      </c>
    </row>
    <row r="203" spans="2:24" s="10" customFormat="1" ht="15" customHeight="1" x14ac:dyDescent="0.25">
      <c r="B203" s="99" t="s">
        <v>446</v>
      </c>
      <c r="C203" s="71" t="s">
        <v>445</v>
      </c>
      <c r="D203" s="99" t="s">
        <v>237</v>
      </c>
      <c r="E203" s="99" t="s">
        <v>185</v>
      </c>
      <c r="F203" s="99" t="s">
        <v>238</v>
      </c>
      <c r="G203" s="139" t="s">
        <v>453</v>
      </c>
      <c r="H203" s="142">
        <v>1260</v>
      </c>
      <c r="I203" s="131">
        <v>3680</v>
      </c>
      <c r="J203" s="118">
        <v>400</v>
      </c>
      <c r="K203" s="114">
        <v>8517.11</v>
      </c>
      <c r="L203" s="71">
        <v>68325</v>
      </c>
      <c r="M203" s="71" t="s">
        <v>251</v>
      </c>
      <c r="N203" s="119">
        <v>16193229</v>
      </c>
      <c r="O203" s="71">
        <v>4500508158</v>
      </c>
      <c r="P203" s="149" t="s">
        <v>42</v>
      </c>
      <c r="Q203" s="149" t="s">
        <v>31</v>
      </c>
      <c r="R203" s="148" t="s">
        <v>373</v>
      </c>
      <c r="S203" s="116" t="str">
        <f t="shared" si="30"/>
        <v>68325-Expendio Tulancingo</v>
      </c>
      <c r="T203" s="115" t="str">
        <f t="shared" si="31"/>
        <v>4500508158/Tulancingo-3680</v>
      </c>
      <c r="U203" s="12" t="str">
        <f>VLOOKUP(P203,[1]Hoja3!$D$40:$F$123,3,0)</f>
        <v>PTSE00189</v>
      </c>
      <c r="V203" s="13">
        <f t="shared" si="32"/>
        <v>8176.4256000000005</v>
      </c>
      <c r="W203" s="14">
        <f t="shared" si="33"/>
        <v>8517.11</v>
      </c>
      <c r="X203" s="14">
        <f t="shared" si="34"/>
        <v>1362.7376000000002</v>
      </c>
    </row>
    <row r="204" spans="2:24" s="10" customFormat="1" ht="15" customHeight="1" x14ac:dyDescent="0.25">
      <c r="B204" s="99" t="s">
        <v>446</v>
      </c>
      <c r="C204" s="71" t="s">
        <v>445</v>
      </c>
      <c r="D204" s="99" t="s">
        <v>447</v>
      </c>
      <c r="E204" s="99" t="s">
        <v>212</v>
      </c>
      <c r="F204" s="99" t="s">
        <v>402</v>
      </c>
      <c r="G204" s="139" t="s">
        <v>453</v>
      </c>
      <c r="H204" s="142">
        <v>1750</v>
      </c>
      <c r="I204" s="131">
        <v>6280</v>
      </c>
      <c r="J204" s="118">
        <v>314</v>
      </c>
      <c r="K204" s="114">
        <v>6642.31</v>
      </c>
      <c r="L204" s="71">
        <v>68305</v>
      </c>
      <c r="M204" s="71" t="s">
        <v>247</v>
      </c>
      <c r="N204" s="119">
        <v>16193230</v>
      </c>
      <c r="O204" s="71">
        <v>4500508151</v>
      </c>
      <c r="P204" s="149" t="s">
        <v>37</v>
      </c>
      <c r="Q204" s="149" t="s">
        <v>27</v>
      </c>
      <c r="R204" s="148" t="s">
        <v>395</v>
      </c>
      <c r="S204" s="116" t="str">
        <f t="shared" si="30"/>
        <v>68305-Distribuidora de Pollos Rancho</v>
      </c>
      <c r="T204" s="115" t="str">
        <f t="shared" si="31"/>
        <v>4500508151/Texcoco-6280</v>
      </c>
      <c r="U204" s="12" t="str">
        <f>VLOOKUP(P204,[1]Hoja3!$D$40:$F$123,3,0)</f>
        <v>PTSE00190</v>
      </c>
      <c r="V204" s="13">
        <f t="shared" si="32"/>
        <v>6376.6176000000005</v>
      </c>
      <c r="W204" s="14">
        <f t="shared" si="33"/>
        <v>6642.31</v>
      </c>
      <c r="X204" s="14">
        <f t="shared" si="34"/>
        <v>1062.7696000000001</v>
      </c>
    </row>
    <row r="205" spans="2:24" s="10" customFormat="1" ht="15" customHeight="1" x14ac:dyDescent="0.25">
      <c r="B205" s="99" t="s">
        <v>446</v>
      </c>
      <c r="C205" s="71" t="s">
        <v>445</v>
      </c>
      <c r="D205" s="99" t="s">
        <v>101</v>
      </c>
      <c r="E205" s="99" t="s">
        <v>212</v>
      </c>
      <c r="F205" s="99" t="s">
        <v>291</v>
      </c>
      <c r="G205" s="139" t="s">
        <v>453</v>
      </c>
      <c r="H205" s="142">
        <v>1600</v>
      </c>
      <c r="I205" s="131">
        <v>4800</v>
      </c>
      <c r="J205" s="118">
        <v>520</v>
      </c>
      <c r="K205" s="114">
        <v>11133.11</v>
      </c>
      <c r="L205" s="71">
        <v>68308</v>
      </c>
      <c r="M205" s="71" t="s">
        <v>354</v>
      </c>
      <c r="N205" s="119">
        <v>16193231</v>
      </c>
      <c r="O205" s="71">
        <v>4500508161</v>
      </c>
      <c r="P205" s="149" t="s">
        <v>188</v>
      </c>
      <c r="Q205" s="149" t="s">
        <v>186</v>
      </c>
      <c r="R205" s="148" t="s">
        <v>396</v>
      </c>
      <c r="S205" s="116" t="str">
        <f t="shared" si="30"/>
        <v>68308-Felipe Villanueva Hernandez</v>
      </c>
      <c r="T205" s="115" t="str">
        <f t="shared" si="31"/>
        <v>4500508161/Ozumba-4800</v>
      </c>
      <c r="U205" s="12" t="str">
        <f>VLOOKUP(P205,[1]Hoja3!$D$40:$F$123,3,0)</f>
        <v>PTSE00191</v>
      </c>
      <c r="V205" s="13">
        <f t="shared" si="32"/>
        <v>10687.785600000001</v>
      </c>
      <c r="W205" s="14">
        <f t="shared" si="33"/>
        <v>11133.11</v>
      </c>
      <c r="X205" s="14">
        <f t="shared" si="34"/>
        <v>1781.2976000000001</v>
      </c>
    </row>
    <row r="206" spans="2:24" s="10" customFormat="1" ht="15" customHeight="1" x14ac:dyDescent="0.25">
      <c r="B206" s="99" t="s">
        <v>446</v>
      </c>
      <c r="C206" s="71" t="s">
        <v>445</v>
      </c>
      <c r="D206" s="99" t="s">
        <v>230</v>
      </c>
      <c r="E206" s="99" t="s">
        <v>212</v>
      </c>
      <c r="F206" s="99" t="s">
        <v>215</v>
      </c>
      <c r="G206" s="139" t="s">
        <v>453</v>
      </c>
      <c r="H206" s="142">
        <v>980</v>
      </c>
      <c r="I206" s="131">
        <v>3480</v>
      </c>
      <c r="J206" s="118">
        <v>368</v>
      </c>
      <c r="K206" s="114">
        <v>7819.51</v>
      </c>
      <c r="L206" s="71">
        <v>68317</v>
      </c>
      <c r="M206" s="71" t="s">
        <v>251</v>
      </c>
      <c r="N206" s="119">
        <v>16193232</v>
      </c>
      <c r="O206" s="71">
        <v>4500508156</v>
      </c>
      <c r="P206" s="149" t="s">
        <v>100</v>
      </c>
      <c r="Q206" s="149" t="s">
        <v>261</v>
      </c>
      <c r="R206" s="148" t="s">
        <v>462</v>
      </c>
      <c r="S206" s="116" t="str">
        <f t="shared" si="30"/>
        <v>68317-Jose Antonio Esquivel Ovando</v>
      </c>
      <c r="T206" s="115" t="str">
        <f t="shared" si="31"/>
        <v>4500508156/Xonacatlan-3480</v>
      </c>
      <c r="U206" s="12" t="str">
        <f>VLOOKUP(P206,[1]Hoja3!$D$40:$F$123,3,0)</f>
        <v>PTSE00194</v>
      </c>
      <c r="V206" s="13">
        <f t="shared" si="32"/>
        <v>7506.7295999999997</v>
      </c>
      <c r="W206" s="14">
        <f t="shared" si="33"/>
        <v>7819.5099999999993</v>
      </c>
      <c r="X206" s="14">
        <f t="shared" si="34"/>
        <v>1251.1215999999999</v>
      </c>
    </row>
    <row r="207" spans="2:24" s="10" customFormat="1" ht="15" customHeight="1" x14ac:dyDescent="0.25">
      <c r="B207" s="99" t="s">
        <v>446</v>
      </c>
      <c r="C207" s="71" t="s">
        <v>445</v>
      </c>
      <c r="D207" s="99" t="s">
        <v>297</v>
      </c>
      <c r="E207" s="99" t="s">
        <v>212</v>
      </c>
      <c r="F207" s="99" t="s">
        <v>298</v>
      </c>
      <c r="G207" s="139" t="s">
        <v>453</v>
      </c>
      <c r="H207" s="142">
        <v>728</v>
      </c>
      <c r="I207" s="131">
        <v>2540</v>
      </c>
      <c r="J207" s="118">
        <v>390</v>
      </c>
      <c r="K207" s="114">
        <v>8299.11</v>
      </c>
      <c r="L207" s="71">
        <v>68316</v>
      </c>
      <c r="M207" s="71" t="s">
        <v>457</v>
      </c>
      <c r="N207" s="119">
        <v>16193233</v>
      </c>
      <c r="O207" s="71">
        <v>4500508154</v>
      </c>
      <c r="P207" s="149" t="s">
        <v>39</v>
      </c>
      <c r="Q207" s="149" t="s">
        <v>29</v>
      </c>
      <c r="R207" s="148" t="s">
        <v>278</v>
      </c>
      <c r="S207" s="116" t="str">
        <f t="shared" si="30"/>
        <v>68316-Osoyla Ovando Leviathan</v>
      </c>
      <c r="T207" s="115" t="str">
        <f t="shared" si="31"/>
        <v>4500508154/Temoaya-2540</v>
      </c>
      <c r="U207" s="12" t="str">
        <f>VLOOKUP(P207,[1]Hoja3!$D$40:$F$123,3,0)</f>
        <v>PTSE00196</v>
      </c>
      <c r="V207" s="13">
        <f t="shared" si="32"/>
        <v>7967.1456000000007</v>
      </c>
      <c r="W207" s="14">
        <f t="shared" si="33"/>
        <v>8299.11</v>
      </c>
      <c r="X207" s="14">
        <f t="shared" si="34"/>
        <v>1327.8576</v>
      </c>
    </row>
    <row r="208" spans="2:24" s="10" customFormat="1" ht="15" customHeight="1" x14ac:dyDescent="0.25">
      <c r="B208" s="99" t="s">
        <v>446</v>
      </c>
      <c r="C208" s="71" t="s">
        <v>445</v>
      </c>
      <c r="D208" s="99" t="s">
        <v>341</v>
      </c>
      <c r="E208" s="99" t="s">
        <v>185</v>
      </c>
      <c r="F208" s="99" t="s">
        <v>238</v>
      </c>
      <c r="G208" s="139" t="s">
        <v>453</v>
      </c>
      <c r="H208" s="142">
        <v>768</v>
      </c>
      <c r="I208" s="131">
        <v>2380</v>
      </c>
      <c r="J208" s="118">
        <v>400</v>
      </c>
      <c r="K208" s="114">
        <v>8489.17</v>
      </c>
      <c r="L208" s="71">
        <v>68310</v>
      </c>
      <c r="M208" s="71" t="s">
        <v>455</v>
      </c>
      <c r="N208" s="119">
        <v>16193234</v>
      </c>
      <c r="O208" s="71">
        <v>4500508153</v>
      </c>
      <c r="P208" s="149" t="s">
        <v>52</v>
      </c>
      <c r="Q208" s="149" t="s">
        <v>262</v>
      </c>
      <c r="R208" s="148" t="s">
        <v>267</v>
      </c>
      <c r="S208" s="116" t="str">
        <f t="shared" si="30"/>
        <v>68310-Juan Paderco Deyta</v>
      </c>
      <c r="T208" s="115" t="str">
        <f t="shared" si="31"/>
        <v>4500508153/Tulancingo-2380</v>
      </c>
      <c r="U208" s="12" t="str">
        <f>VLOOKUP(P208,[1]Hoja3!$D$40:$F$123,3,0)</f>
        <v>PTSE00344</v>
      </c>
      <c r="V208" s="13">
        <f t="shared" si="32"/>
        <v>8149.6032000000005</v>
      </c>
      <c r="W208" s="14">
        <f t="shared" si="33"/>
        <v>8489.17</v>
      </c>
      <c r="X208" s="14">
        <f t="shared" si="34"/>
        <v>1358.2672</v>
      </c>
    </row>
    <row r="209" spans="2:24" s="10" customFormat="1" ht="15" customHeight="1" x14ac:dyDescent="0.25">
      <c r="B209" s="99" t="s">
        <v>284</v>
      </c>
      <c r="C209" s="71" t="s">
        <v>445</v>
      </c>
      <c r="D209" s="99" t="s">
        <v>22</v>
      </c>
      <c r="E209" s="99" t="s">
        <v>212</v>
      </c>
      <c r="F209" s="99" t="s">
        <v>296</v>
      </c>
      <c r="G209" s="139" t="s">
        <v>429</v>
      </c>
      <c r="H209" s="142">
        <v>980</v>
      </c>
      <c r="I209" s="131">
        <v>3575</v>
      </c>
      <c r="J209" s="118">
        <v>50</v>
      </c>
      <c r="K209" s="114">
        <v>4229.17</v>
      </c>
      <c r="L209" s="71">
        <v>62159</v>
      </c>
      <c r="M209" s="71" t="s">
        <v>187</v>
      </c>
      <c r="N209" s="119">
        <v>16193235</v>
      </c>
      <c r="O209" s="71">
        <v>4500508085</v>
      </c>
      <c r="P209" s="149" t="s">
        <v>55</v>
      </c>
      <c r="Q209" s="149" t="s">
        <v>49</v>
      </c>
      <c r="R209" s="148" t="s">
        <v>270</v>
      </c>
      <c r="S209" s="116" t="str">
        <f t="shared" si="30"/>
        <v>62159-Expendio Tecamac</v>
      </c>
      <c r="T209" s="115" t="str">
        <f t="shared" si="31"/>
        <v>4500508085/Tecamac-3575</v>
      </c>
      <c r="U209" s="12" t="str">
        <f>VLOOKUP(P209,[1]Hoja3!$D$40:$F$123,3,0)</f>
        <v>PTSE00345</v>
      </c>
      <c r="V209" s="13">
        <f t="shared" si="32"/>
        <v>4060.0032000000001</v>
      </c>
      <c r="W209" s="14">
        <f t="shared" si="33"/>
        <v>4229.17</v>
      </c>
      <c r="X209" s="14">
        <f t="shared" si="34"/>
        <v>676.66719999999998</v>
      </c>
    </row>
    <row r="210" spans="2:24" s="10" customFormat="1" ht="15" customHeight="1" x14ac:dyDescent="0.25">
      <c r="B210" s="99" t="s">
        <v>284</v>
      </c>
      <c r="C210" s="71" t="s">
        <v>445</v>
      </c>
      <c r="D210" s="99" t="s">
        <v>452</v>
      </c>
      <c r="E210" s="99" t="s">
        <v>212</v>
      </c>
      <c r="F210" s="99" t="s">
        <v>234</v>
      </c>
      <c r="G210" s="139" t="s">
        <v>429</v>
      </c>
      <c r="H210" s="142">
        <v>980</v>
      </c>
      <c r="I210" s="131">
        <v>3650</v>
      </c>
      <c r="J210" s="118">
        <v>196</v>
      </c>
      <c r="K210" s="114">
        <v>4229.17</v>
      </c>
      <c r="L210" s="71">
        <v>62164</v>
      </c>
      <c r="M210" s="71" t="s">
        <v>187</v>
      </c>
      <c r="N210" s="119">
        <v>16193236</v>
      </c>
      <c r="O210" s="71">
        <v>4500508083</v>
      </c>
      <c r="P210" s="149" t="s">
        <v>38</v>
      </c>
      <c r="Q210" s="149" t="s">
        <v>28</v>
      </c>
      <c r="R210" s="148" t="s">
        <v>441</v>
      </c>
      <c r="S210" s="116" t="str">
        <f t="shared" si="30"/>
        <v>62164-Expendio Los Reyes</v>
      </c>
      <c r="T210" s="115" t="str">
        <f t="shared" si="31"/>
        <v>4500508083/Los Reyes La Paz-3650</v>
      </c>
      <c r="U210" s="12" t="str">
        <f>VLOOKUP(P210,[1]Hoja3!$D$40:$F$123,3,0)</f>
        <v>PTSE00346</v>
      </c>
      <c r="V210" s="13">
        <f t="shared" si="32"/>
        <v>4060.0032000000001</v>
      </c>
      <c r="W210" s="14">
        <f t="shared" si="33"/>
        <v>4229.17</v>
      </c>
      <c r="X210" s="14">
        <f t="shared" si="34"/>
        <v>676.66719999999998</v>
      </c>
    </row>
    <row r="211" spans="2:24" s="10" customFormat="1" ht="15" customHeight="1" x14ac:dyDescent="0.25">
      <c r="B211" s="99" t="s">
        <v>210</v>
      </c>
      <c r="C211" s="71" t="s">
        <v>445</v>
      </c>
      <c r="D211" s="99" t="s">
        <v>239</v>
      </c>
      <c r="E211" s="99" t="s">
        <v>212</v>
      </c>
      <c r="F211" s="99" t="s">
        <v>240</v>
      </c>
      <c r="G211" s="139" t="s">
        <v>348</v>
      </c>
      <c r="H211" s="142">
        <v>4543</v>
      </c>
      <c r="I211" s="131">
        <v>15280</v>
      </c>
      <c r="J211" s="118">
        <v>724</v>
      </c>
      <c r="K211" s="114">
        <v>21465.759999999998</v>
      </c>
      <c r="L211" s="71">
        <v>68626</v>
      </c>
      <c r="M211" s="71" t="s">
        <v>461</v>
      </c>
      <c r="N211" s="119">
        <v>16193237</v>
      </c>
      <c r="O211" s="71">
        <v>4500508103</v>
      </c>
      <c r="P211" s="149" t="s">
        <v>33</v>
      </c>
      <c r="Q211" s="149" t="s">
        <v>44</v>
      </c>
      <c r="R211" s="148" t="s">
        <v>332</v>
      </c>
      <c r="S211" s="116" t="str">
        <f t="shared" si="30"/>
        <v>68626-Rastro Atizapan</v>
      </c>
      <c r="T211" s="115" t="str">
        <f t="shared" si="31"/>
        <v>4500508103/Atizapan de Zaragoza-15280</v>
      </c>
      <c r="U211" s="12" t="str">
        <f>VLOOKUP(P211,[1]Hoja3!$D$40:$F$123,3,0)</f>
        <v>PTSE00308</v>
      </c>
      <c r="V211" s="13">
        <f t="shared" si="32"/>
        <v>20607.1296</v>
      </c>
      <c r="W211" s="14">
        <f t="shared" si="33"/>
        <v>21465.760000000002</v>
      </c>
      <c r="X211" s="14">
        <f t="shared" si="34"/>
        <v>3434.5216000000005</v>
      </c>
    </row>
    <row r="212" spans="2:24" s="10" customFormat="1" ht="14.25" customHeight="1" x14ac:dyDescent="0.25">
      <c r="B212" s="99" t="s">
        <v>210</v>
      </c>
      <c r="C212" s="71" t="s">
        <v>445</v>
      </c>
      <c r="D212" s="99" t="s">
        <v>239</v>
      </c>
      <c r="E212" s="99" t="s">
        <v>212</v>
      </c>
      <c r="F212" s="99" t="s">
        <v>240</v>
      </c>
      <c r="G212" s="139" t="s">
        <v>348</v>
      </c>
      <c r="H212" s="142">
        <v>4548</v>
      </c>
      <c r="I212" s="131">
        <v>16370</v>
      </c>
      <c r="J212" s="118">
        <v>724</v>
      </c>
      <c r="K212" s="114">
        <v>21465.759999999998</v>
      </c>
      <c r="L212" s="71">
        <v>68625</v>
      </c>
      <c r="M212" s="71" t="s">
        <v>364</v>
      </c>
      <c r="N212" s="119">
        <v>16193238</v>
      </c>
      <c r="O212" s="71">
        <v>4500508107</v>
      </c>
      <c r="P212" s="149" t="s">
        <v>51</v>
      </c>
      <c r="Q212" s="149" t="s">
        <v>57</v>
      </c>
      <c r="R212" s="148" t="s">
        <v>58</v>
      </c>
      <c r="S212" s="116" t="str">
        <f t="shared" si="30"/>
        <v>68625-Rastro Atizapan</v>
      </c>
      <c r="T212" s="115" t="str">
        <f t="shared" si="31"/>
        <v>4500508107/Atizapan de Zaragoza-16370</v>
      </c>
      <c r="U212" s="12" t="str">
        <f>VLOOKUP(P212,[1]Hoja3!$D$40:$F$123,3,0)</f>
        <v>PTSE00309</v>
      </c>
      <c r="V212" s="13">
        <f t="shared" si="32"/>
        <v>20607.1296</v>
      </c>
      <c r="W212" s="14">
        <f t="shared" si="33"/>
        <v>21465.760000000002</v>
      </c>
      <c r="X212" s="14">
        <f t="shared" si="34"/>
        <v>3434.5216000000005</v>
      </c>
    </row>
    <row r="213" spans="2:24" s="10" customFormat="1" ht="15" customHeight="1" x14ac:dyDescent="0.25">
      <c r="B213" s="99" t="s">
        <v>284</v>
      </c>
      <c r="C213" s="71" t="s">
        <v>445</v>
      </c>
      <c r="D213" s="99" t="s">
        <v>95</v>
      </c>
      <c r="E213" s="99" t="s">
        <v>212</v>
      </c>
      <c r="F213" s="99" t="s">
        <v>225</v>
      </c>
      <c r="G213" s="139" t="s">
        <v>429</v>
      </c>
      <c r="H213" s="142">
        <v>2844</v>
      </c>
      <c r="I213" s="131">
        <v>9435</v>
      </c>
      <c r="J213" s="118">
        <v>102</v>
      </c>
      <c r="K213" s="114">
        <v>5516.03</v>
      </c>
      <c r="L213" s="71">
        <v>62171</v>
      </c>
      <c r="M213" s="71" t="s">
        <v>253</v>
      </c>
      <c r="N213" s="119">
        <v>16193239</v>
      </c>
      <c r="O213" s="71">
        <v>4500508081</v>
      </c>
      <c r="P213" s="149" t="s">
        <v>35</v>
      </c>
      <c r="Q213" s="149" t="s">
        <v>26</v>
      </c>
      <c r="R213" s="148" t="s">
        <v>443</v>
      </c>
      <c r="S213" s="116" t="str">
        <f t="shared" si="30"/>
        <v>62171-Diaz Joel</v>
      </c>
      <c r="T213" s="115" t="str">
        <f t="shared" si="31"/>
        <v>4500508081/Ecatepec-9435</v>
      </c>
      <c r="U213" s="12" t="str">
        <f>VLOOKUP(P213,[1]Hoja3!$D$40:$F$123,3,0)</f>
        <v>PTSE00335</v>
      </c>
      <c r="V213" s="13">
        <f t="shared" si="32"/>
        <v>5295.3887999999997</v>
      </c>
      <c r="W213" s="14">
        <f t="shared" si="33"/>
        <v>5516.03</v>
      </c>
      <c r="X213" s="14">
        <f t="shared" si="34"/>
        <v>882.56479999999999</v>
      </c>
    </row>
    <row r="214" spans="2:24" s="10" customFormat="1" ht="15" customHeight="1" x14ac:dyDescent="0.25">
      <c r="B214" s="99" t="s">
        <v>423</v>
      </c>
      <c r="C214" s="71" t="s">
        <v>445</v>
      </c>
      <c r="D214" s="99" t="s">
        <v>233</v>
      </c>
      <c r="E214" s="99" t="s">
        <v>212</v>
      </c>
      <c r="F214" s="99" t="s">
        <v>234</v>
      </c>
      <c r="G214" s="139" t="s">
        <v>427</v>
      </c>
      <c r="H214" s="142">
        <v>2247</v>
      </c>
      <c r="I214" s="131">
        <v>5540</v>
      </c>
      <c r="J214" s="118">
        <v>153</v>
      </c>
      <c r="K214" s="114">
        <v>4864.18</v>
      </c>
      <c r="L214" s="71">
        <v>61403</v>
      </c>
      <c r="M214" s="71" t="s">
        <v>319</v>
      </c>
      <c r="N214" s="119">
        <v>16193240</v>
      </c>
      <c r="O214" s="71">
        <v>4500508086</v>
      </c>
      <c r="P214" s="149" t="s">
        <v>63</v>
      </c>
      <c r="Q214" s="149" t="s">
        <v>65</v>
      </c>
      <c r="R214" s="148" t="s">
        <v>371</v>
      </c>
      <c r="S214" s="116" t="str">
        <f t="shared" si="30"/>
        <v>61403-Rastro Los Reyes</v>
      </c>
      <c r="T214" s="115" t="str">
        <f t="shared" si="31"/>
        <v>4500508086/Los Reyes La Paz-5540</v>
      </c>
      <c r="U214" s="12" t="str">
        <f>VLOOKUP(P214,[1]Hoja3!$D$40:$F$123,3,0)</f>
        <v>PTSE00331</v>
      </c>
      <c r="V214" s="13">
        <f t="shared" si="32"/>
        <v>4669.6127999999999</v>
      </c>
      <c r="W214" s="14">
        <f t="shared" si="33"/>
        <v>4864.1799999999994</v>
      </c>
      <c r="X214" s="14">
        <f t="shared" si="34"/>
        <v>778.26879999999994</v>
      </c>
    </row>
    <row r="215" spans="2:24" s="10" customFormat="1" ht="15" customHeight="1" x14ac:dyDescent="0.25">
      <c r="B215" s="99" t="s">
        <v>446</v>
      </c>
      <c r="C215" s="71" t="s">
        <v>445</v>
      </c>
      <c r="D215" s="99" t="s">
        <v>340</v>
      </c>
      <c r="E215" s="99" t="s">
        <v>212</v>
      </c>
      <c r="F215" s="99" t="s">
        <v>217</v>
      </c>
      <c r="G215" s="139" t="s">
        <v>453</v>
      </c>
      <c r="H215" s="142">
        <v>2331</v>
      </c>
      <c r="I215" s="131">
        <v>7220</v>
      </c>
      <c r="J215" s="118">
        <v>366</v>
      </c>
      <c r="K215" s="114">
        <v>7896.98</v>
      </c>
      <c r="L215" s="71">
        <v>68314</v>
      </c>
      <c r="M215" s="71" t="s">
        <v>456</v>
      </c>
      <c r="N215" s="119">
        <v>16193241</v>
      </c>
      <c r="O215" s="71">
        <v>4500508150</v>
      </c>
      <c r="P215" s="149" t="s">
        <v>68</v>
      </c>
      <c r="Q215" s="149" t="s">
        <v>67</v>
      </c>
      <c r="R215" s="148" t="s">
        <v>368</v>
      </c>
      <c r="S215" s="116" t="str">
        <f t="shared" si="30"/>
        <v>68314-Medina Barrera Juan</v>
      </c>
      <c r="T215" s="115" t="str">
        <f t="shared" si="31"/>
        <v>4500508150/Toluca-7220</v>
      </c>
      <c r="U215" s="12" t="str">
        <f>VLOOKUP(P215,[1]Hoja3!$D$40:$F$123,3,0)</f>
        <v>PTSE00329</v>
      </c>
      <c r="V215" s="13">
        <f t="shared" si="32"/>
        <v>7581.1007999999993</v>
      </c>
      <c r="W215" s="14">
        <f t="shared" si="33"/>
        <v>7896.98</v>
      </c>
      <c r="X215" s="14">
        <f t="shared" si="34"/>
        <v>1263.5167999999999</v>
      </c>
    </row>
    <row r="216" spans="2:24" s="10" customFormat="1" ht="15" customHeight="1" x14ac:dyDescent="0.25">
      <c r="B216" s="99" t="s">
        <v>446</v>
      </c>
      <c r="C216" s="71" t="s">
        <v>445</v>
      </c>
      <c r="D216" s="99" t="s">
        <v>235</v>
      </c>
      <c r="E216" s="99" t="s">
        <v>185</v>
      </c>
      <c r="F216" s="99" t="s">
        <v>236</v>
      </c>
      <c r="G216" s="139" t="s">
        <v>453</v>
      </c>
      <c r="H216" s="142">
        <v>2592</v>
      </c>
      <c r="I216" s="131">
        <v>7640</v>
      </c>
      <c r="J216" s="118">
        <v>372</v>
      </c>
      <c r="K216" s="114">
        <v>8030.78</v>
      </c>
      <c r="L216" s="71">
        <v>68323</v>
      </c>
      <c r="M216" s="71" t="s">
        <v>309</v>
      </c>
      <c r="N216" s="119">
        <v>16193242</v>
      </c>
      <c r="O216" s="71">
        <v>4500508157</v>
      </c>
      <c r="P216" s="149" t="s">
        <v>62</v>
      </c>
      <c r="Q216" s="149" t="s">
        <v>64</v>
      </c>
      <c r="R216" s="148" t="s">
        <v>442</v>
      </c>
      <c r="S216" s="116" t="str">
        <f t="shared" si="30"/>
        <v>68323-Expendio Actopan</v>
      </c>
      <c r="T216" s="115" t="str">
        <f t="shared" si="31"/>
        <v>4500508157/Actopan-7640</v>
      </c>
      <c r="U216" s="12" t="str">
        <f>VLOOKUP(P216,[1]Hoja3!$D$40:$F$123,3,0)</f>
        <v>PTSE00333</v>
      </c>
      <c r="V216" s="13">
        <f t="shared" si="32"/>
        <v>7709.5488000000005</v>
      </c>
      <c r="W216" s="14">
        <f t="shared" si="33"/>
        <v>8030.78</v>
      </c>
      <c r="X216" s="14">
        <f t="shared" si="34"/>
        <v>1284.9248</v>
      </c>
    </row>
    <row r="217" spans="2:24" s="10" customFormat="1" ht="15" customHeight="1" x14ac:dyDescent="0.25">
      <c r="B217" s="99" t="s">
        <v>284</v>
      </c>
      <c r="C217" s="71" t="s">
        <v>445</v>
      </c>
      <c r="D217" s="99" t="s">
        <v>239</v>
      </c>
      <c r="E217" s="99" t="s">
        <v>212</v>
      </c>
      <c r="F217" s="99" t="s">
        <v>240</v>
      </c>
      <c r="G217" s="139" t="s">
        <v>403</v>
      </c>
      <c r="H217" s="142">
        <v>2464</v>
      </c>
      <c r="I217" s="131">
        <v>9160</v>
      </c>
      <c r="J217" s="118">
        <v>215</v>
      </c>
      <c r="K217" s="114">
        <v>5516.03</v>
      </c>
      <c r="L217" s="71">
        <v>62151</v>
      </c>
      <c r="M217" s="71" t="s">
        <v>352</v>
      </c>
      <c r="N217" s="119">
        <v>16193243</v>
      </c>
      <c r="O217" s="71">
        <v>4500508084</v>
      </c>
      <c r="P217" s="149" t="s">
        <v>96</v>
      </c>
      <c r="Q217" s="149" t="s">
        <v>97</v>
      </c>
      <c r="R217" s="148" t="s">
        <v>463</v>
      </c>
      <c r="S217" s="116" t="str">
        <f t="shared" si="30"/>
        <v>62151-Rastro Atizapan</v>
      </c>
      <c r="T217" s="115" t="str">
        <f t="shared" si="31"/>
        <v>4500508084/Atizapan de Zaragoza-9160</v>
      </c>
      <c r="U217" s="12" t="str">
        <f>VLOOKUP(P217,[1]Hoja3!$D$40:$F$123,3,0)</f>
        <v>PTSE00330</v>
      </c>
      <c r="V217" s="13">
        <f t="shared" si="32"/>
        <v>5295.3887999999997</v>
      </c>
      <c r="W217" s="14">
        <f t="shared" si="33"/>
        <v>5516.03</v>
      </c>
      <c r="X217" s="14">
        <f t="shared" si="34"/>
        <v>882.56479999999999</v>
      </c>
    </row>
    <row r="218" spans="2:24" s="10" customFormat="1" ht="15" customHeight="1" x14ac:dyDescent="0.25">
      <c r="B218" s="99" t="s">
        <v>446</v>
      </c>
      <c r="C218" s="71" t="s">
        <v>445</v>
      </c>
      <c r="D218" s="99" t="s">
        <v>211</v>
      </c>
      <c r="E218" s="99" t="s">
        <v>212</v>
      </c>
      <c r="F218" s="99" t="s">
        <v>213</v>
      </c>
      <c r="G218" s="139" t="s">
        <v>453</v>
      </c>
      <c r="H218" s="142">
        <v>2304</v>
      </c>
      <c r="I218" s="131">
        <v>6830</v>
      </c>
      <c r="J218" s="118">
        <v>388</v>
      </c>
      <c r="K218" s="114">
        <v>8387.58</v>
      </c>
      <c r="L218" s="71">
        <v>68315</v>
      </c>
      <c r="M218" s="71" t="s">
        <v>363</v>
      </c>
      <c r="N218" s="119">
        <v>16193244</v>
      </c>
      <c r="O218" s="71">
        <v>4500508160</v>
      </c>
      <c r="P218" s="149" t="s">
        <v>56</v>
      </c>
      <c r="Q218" s="149" t="s">
        <v>50</v>
      </c>
      <c r="R218" s="148" t="s">
        <v>369</v>
      </c>
      <c r="S218" s="116" t="str">
        <f t="shared" si="30"/>
        <v>68315-Medina Romero Roberto Carlos</v>
      </c>
      <c r="T218" s="115" t="str">
        <f t="shared" si="31"/>
        <v>4500508160/Santiago Tianguistenco-6830</v>
      </c>
      <c r="U218" s="12" t="str">
        <f>VLOOKUP(P218,[1]Hoja3!$D$40:$F$123,3,0)</f>
        <v>PTSE00338</v>
      </c>
      <c r="V218" s="13">
        <f t="shared" si="32"/>
        <v>8052.0767999999989</v>
      </c>
      <c r="W218" s="14">
        <f t="shared" si="33"/>
        <v>8387.5799999999981</v>
      </c>
      <c r="X218" s="14">
        <f t="shared" si="34"/>
        <v>1342.0127999999997</v>
      </c>
    </row>
    <row r="219" spans="2:24" s="10" customFormat="1" ht="15" customHeight="1" x14ac:dyDescent="0.25">
      <c r="B219" s="99" t="s">
        <v>210</v>
      </c>
      <c r="C219" s="71" t="s">
        <v>445</v>
      </c>
      <c r="D219" s="99" t="s">
        <v>239</v>
      </c>
      <c r="E219" s="99" t="s">
        <v>212</v>
      </c>
      <c r="F219" s="99" t="s">
        <v>240</v>
      </c>
      <c r="G219" s="139" t="s">
        <v>348</v>
      </c>
      <c r="H219" s="142">
        <v>4575</v>
      </c>
      <c r="I219" s="131">
        <v>14970</v>
      </c>
      <c r="J219" s="118">
        <v>724</v>
      </c>
      <c r="K219" s="114">
        <v>21465.759999999998</v>
      </c>
      <c r="L219" s="71">
        <v>68614</v>
      </c>
      <c r="M219" s="71" t="s">
        <v>454</v>
      </c>
      <c r="N219" s="119">
        <v>16193245</v>
      </c>
      <c r="O219" s="71">
        <v>4500508105</v>
      </c>
      <c r="P219" s="149" t="s">
        <v>136</v>
      </c>
      <c r="Q219" s="149" t="s">
        <v>266</v>
      </c>
      <c r="R219" s="148" t="s">
        <v>372</v>
      </c>
      <c r="S219" s="116" t="str">
        <f t="shared" si="30"/>
        <v>68614-Rastro Atizapan</v>
      </c>
      <c r="T219" s="115" t="str">
        <f t="shared" si="31"/>
        <v>4500508105/Atizapan de Zaragoza-14970</v>
      </c>
      <c r="U219" s="12" t="str">
        <f>VLOOKUP(P219,[1]Hoja3!$D$40:$F$123,3,0)</f>
        <v>PTSE00361</v>
      </c>
      <c r="V219" s="13">
        <f t="shared" si="32"/>
        <v>20607.1296</v>
      </c>
      <c r="W219" s="14">
        <f t="shared" si="33"/>
        <v>21465.760000000002</v>
      </c>
      <c r="X219" s="14">
        <f t="shared" si="34"/>
        <v>3434.5216000000005</v>
      </c>
    </row>
    <row r="220" spans="2:24" s="10" customFormat="1" ht="15" customHeight="1" x14ac:dyDescent="0.25">
      <c r="B220" s="99" t="s">
        <v>210</v>
      </c>
      <c r="C220" s="71" t="s">
        <v>445</v>
      </c>
      <c r="D220" s="99" t="s">
        <v>239</v>
      </c>
      <c r="E220" s="99" t="s">
        <v>212</v>
      </c>
      <c r="F220" s="99" t="s">
        <v>240</v>
      </c>
      <c r="G220" s="139" t="s">
        <v>348</v>
      </c>
      <c r="H220" s="142">
        <v>4165</v>
      </c>
      <c r="I220" s="131">
        <v>15390</v>
      </c>
      <c r="J220" s="118">
        <v>724</v>
      </c>
      <c r="K220" s="114">
        <v>21465.759999999998</v>
      </c>
      <c r="L220" s="71">
        <v>68615</v>
      </c>
      <c r="M220" s="71" t="s">
        <v>256</v>
      </c>
      <c r="N220" s="119">
        <v>16193246</v>
      </c>
      <c r="O220" s="71">
        <v>4500508104</v>
      </c>
      <c r="P220" s="149" t="s">
        <v>32</v>
      </c>
      <c r="Q220" s="149" t="s">
        <v>43</v>
      </c>
      <c r="R220" s="148" t="s">
        <v>334</v>
      </c>
      <c r="S220" s="116" t="str">
        <f t="shared" si="30"/>
        <v>68615-Rastro Atizapan</v>
      </c>
      <c r="T220" s="115" t="str">
        <f t="shared" si="31"/>
        <v>4500508104/Atizapan de Zaragoza-15390</v>
      </c>
      <c r="U220" s="12" t="str">
        <f>VLOOKUP(P220,[1]Hoja3!$D$40:$F$123,3,0)</f>
        <v>PTSE00362</v>
      </c>
      <c r="V220" s="13">
        <f t="shared" si="32"/>
        <v>20607.1296</v>
      </c>
      <c r="W220" s="14">
        <f t="shared" si="33"/>
        <v>21465.760000000002</v>
      </c>
      <c r="X220" s="14">
        <f t="shared" si="34"/>
        <v>3434.5216000000005</v>
      </c>
    </row>
    <row r="221" spans="2:24" s="10" customFormat="1" ht="15" customHeight="1" x14ac:dyDescent="0.25">
      <c r="B221" s="99" t="s">
        <v>423</v>
      </c>
      <c r="C221" s="71" t="s">
        <v>445</v>
      </c>
      <c r="D221" s="99" t="s">
        <v>233</v>
      </c>
      <c r="E221" s="99" t="s">
        <v>212</v>
      </c>
      <c r="F221" s="99" t="s">
        <v>234</v>
      </c>
      <c r="G221" s="139" t="s">
        <v>427</v>
      </c>
      <c r="H221" s="142">
        <v>5900</v>
      </c>
      <c r="I221" s="131">
        <v>15360</v>
      </c>
      <c r="J221" s="118">
        <v>153</v>
      </c>
      <c r="K221" s="114">
        <v>9125.64</v>
      </c>
      <c r="L221" s="71">
        <v>61401</v>
      </c>
      <c r="M221" s="71" t="s">
        <v>454</v>
      </c>
      <c r="N221" s="119">
        <v>16193247</v>
      </c>
      <c r="O221" s="71">
        <v>4500508087</v>
      </c>
      <c r="P221" s="119" t="s">
        <v>61</v>
      </c>
      <c r="Q221" s="119" t="s">
        <v>69</v>
      </c>
      <c r="R221" s="148" t="s">
        <v>367</v>
      </c>
      <c r="S221" s="116" t="str">
        <f t="shared" si="30"/>
        <v>61401-Rastro Los Reyes</v>
      </c>
      <c r="T221" s="115" t="str">
        <f t="shared" si="31"/>
        <v>4500508087/Los Reyes La Paz-15360</v>
      </c>
      <c r="U221" s="12" t="str">
        <f>VLOOKUP(P221,[1]Hoja3!$D$40:$F$123,3,0)</f>
        <v>PTSE00359</v>
      </c>
      <c r="V221" s="13">
        <f t="shared" si="32"/>
        <v>8760.6143999999986</v>
      </c>
      <c r="W221" s="14">
        <f t="shared" si="33"/>
        <v>9125.64</v>
      </c>
      <c r="X221" s="14">
        <f t="shared" si="34"/>
        <v>1460.1024</v>
      </c>
    </row>
    <row r="222" spans="2:24" s="10" customFormat="1" ht="15" customHeight="1" x14ac:dyDescent="0.25">
      <c r="B222" s="99" t="s">
        <v>210</v>
      </c>
      <c r="C222" s="71" t="s">
        <v>445</v>
      </c>
      <c r="D222" s="99" t="s">
        <v>239</v>
      </c>
      <c r="E222" s="99" t="s">
        <v>212</v>
      </c>
      <c r="F222" s="99" t="s">
        <v>240</v>
      </c>
      <c r="G222" s="139" t="s">
        <v>348</v>
      </c>
      <c r="H222" s="142">
        <v>4088</v>
      </c>
      <c r="I222" s="131">
        <v>14670</v>
      </c>
      <c r="J222" s="118">
        <v>724</v>
      </c>
      <c r="K222" s="114">
        <v>21465.759999999998</v>
      </c>
      <c r="L222" s="71">
        <v>68624</v>
      </c>
      <c r="M222" s="71" t="s">
        <v>460</v>
      </c>
      <c r="N222" s="119">
        <v>16193248</v>
      </c>
      <c r="O222" s="71">
        <v>4500508106</v>
      </c>
      <c r="P222" s="149" t="s">
        <v>260</v>
      </c>
      <c r="Q222" s="149" t="s">
        <v>265</v>
      </c>
      <c r="R222" s="148" t="s">
        <v>66</v>
      </c>
      <c r="S222" s="116" t="str">
        <f t="shared" si="30"/>
        <v>68624-Rastro Atizapan</v>
      </c>
      <c r="T222" s="115" t="str">
        <f t="shared" si="31"/>
        <v>4500508106/Atizapan de Zaragoza-14670</v>
      </c>
      <c r="U222" s="12" t="str">
        <f>VLOOKUP(P222,[1]Hoja3!$D$40:$F$123,3,0)</f>
        <v>PTSE00360</v>
      </c>
      <c r="V222" s="13">
        <f t="shared" si="32"/>
        <v>20607.1296</v>
      </c>
      <c r="W222" s="14">
        <f t="shared" si="33"/>
        <v>21465.760000000002</v>
      </c>
      <c r="X222" s="14">
        <f t="shared" si="34"/>
        <v>3434.5216000000005</v>
      </c>
    </row>
    <row r="223" spans="2:24" s="10" customFormat="1" x14ac:dyDescent="0.25">
      <c r="B223" s="152"/>
      <c r="C223" s="153"/>
      <c r="G223" s="154"/>
      <c r="H223" s="155"/>
      <c r="I223" s="156"/>
      <c r="J223" s="156"/>
      <c r="K223" s="153"/>
      <c r="L223" s="153"/>
      <c r="M223" s="153"/>
      <c r="N223" s="153"/>
      <c r="Q223" s="153"/>
    </row>
    <row r="224" spans="2:24" s="135" customFormat="1" x14ac:dyDescent="0.25">
      <c r="B224" s="1"/>
      <c r="C224" s="22"/>
      <c r="F224" s="10"/>
      <c r="G224" s="140"/>
      <c r="H224" s="143"/>
      <c r="I224" s="2"/>
      <c r="J224" s="2"/>
      <c r="K224" s="22"/>
      <c r="L224" s="22"/>
      <c r="M224" s="22"/>
      <c r="N224" s="22"/>
      <c r="Q224" s="22"/>
    </row>
    <row r="225" spans="2:24" s="135" customFormat="1" ht="15.75" x14ac:dyDescent="0.25">
      <c r="B225" s="18"/>
      <c r="C225" s="16"/>
      <c r="D225" s="15"/>
      <c r="E225" s="5"/>
      <c r="F225" s="146"/>
      <c r="G225" s="96"/>
      <c r="H225" s="141"/>
      <c r="I225" s="112"/>
      <c r="J225" s="113"/>
      <c r="K225" s="4"/>
      <c r="L225" s="4"/>
      <c r="M225" s="160">
        <f>+V225+X225</f>
        <v>280153.12639999995</v>
      </c>
      <c r="N225" s="160"/>
      <c r="O225" s="17"/>
      <c r="P225" s="17"/>
      <c r="Q225" s="16"/>
      <c r="R225" s="18"/>
      <c r="S225" s="5"/>
      <c r="T225" s="3"/>
      <c r="U225" s="5"/>
      <c r="V225" s="19">
        <f>SUM(V198:V222)</f>
        <v>240131.25119999994</v>
      </c>
      <c r="W225" s="19">
        <f>SUM(W195:W222)</f>
        <v>250136.72000000003</v>
      </c>
      <c r="X225" s="19">
        <f>SUM(X195:X222)</f>
        <v>40021.875200000009</v>
      </c>
    </row>
    <row r="226" spans="2:24" s="135" customFormat="1" ht="15.75" x14ac:dyDescent="0.25">
      <c r="B226" s="18"/>
      <c r="C226" s="16"/>
      <c r="D226" s="15"/>
      <c r="E226" s="5"/>
      <c r="F226" s="146"/>
      <c r="G226" s="96"/>
      <c r="H226" s="141"/>
      <c r="I226" s="112"/>
      <c r="J226" s="113"/>
      <c r="K226" s="4"/>
      <c r="L226" s="4"/>
      <c r="M226" s="20"/>
      <c r="N226" s="21"/>
      <c r="O226" s="17"/>
      <c r="P226" s="17"/>
      <c r="Q226" s="16"/>
      <c r="R226" s="18"/>
      <c r="S226" s="5"/>
      <c r="T226" s="3"/>
      <c r="U226" s="5"/>
      <c r="V226" s="19"/>
      <c r="W226" s="19"/>
      <c r="X226" s="2"/>
    </row>
    <row r="227" spans="2:24" s="135" customFormat="1" ht="23.25" x14ac:dyDescent="0.3">
      <c r="B227" s="1"/>
      <c r="C227" s="22"/>
      <c r="F227" s="147"/>
      <c r="G227" s="140"/>
      <c r="H227" s="161" t="s">
        <v>17</v>
      </c>
      <c r="I227" s="161"/>
      <c r="J227" s="161"/>
      <c r="K227" s="161"/>
      <c r="L227" s="162">
        <v>45001155784</v>
      </c>
      <c r="M227" s="162"/>
      <c r="N227" s="162"/>
      <c r="O227" s="162"/>
      <c r="P227" s="24"/>
      <c r="Q227" s="22"/>
      <c r="R227" s="1"/>
      <c r="S227" s="1"/>
      <c r="T227" s="136"/>
      <c r="U227" s="1"/>
      <c r="V227" s="2"/>
      <c r="W227" s="2"/>
      <c r="X227" s="2"/>
    </row>
    <row r="231" spans="2:24" s="135" customFormat="1" x14ac:dyDescent="0.25">
      <c r="B231" s="159" t="s">
        <v>464</v>
      </c>
      <c r="C231" s="159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"/>
      <c r="V231" s="2"/>
      <c r="W231" s="2"/>
      <c r="X231" s="2"/>
    </row>
    <row r="232" spans="2:24" s="135" customFormat="1" ht="18.75" customHeight="1" x14ac:dyDescent="0.25"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"/>
      <c r="V232" s="2"/>
      <c r="W232" s="2"/>
      <c r="X232" s="2"/>
    </row>
    <row r="233" spans="2:24" s="135" customFormat="1" x14ac:dyDescent="0.25">
      <c r="B233" s="1"/>
      <c r="C233" s="22"/>
      <c r="F233" s="10"/>
      <c r="G233" s="140"/>
      <c r="H233" s="143"/>
      <c r="I233" s="2"/>
      <c r="J233" s="2"/>
      <c r="K233" s="22"/>
      <c r="L233" s="22"/>
      <c r="M233" s="22"/>
      <c r="N233" s="22"/>
      <c r="Q233" s="22"/>
    </row>
    <row r="234" spans="2:24" s="145" customFormat="1" ht="36.75" customHeight="1" x14ac:dyDescent="0.25">
      <c r="B234" s="67" t="s">
        <v>0</v>
      </c>
      <c r="C234" s="9" t="s">
        <v>1</v>
      </c>
      <c r="D234" s="9" t="s">
        <v>2</v>
      </c>
      <c r="E234" s="9" t="s">
        <v>3</v>
      </c>
      <c r="F234" s="9" t="s">
        <v>4</v>
      </c>
      <c r="G234" s="9" t="s">
        <v>5</v>
      </c>
      <c r="H234" s="66" t="s">
        <v>6</v>
      </c>
      <c r="I234" s="9" t="s">
        <v>7</v>
      </c>
      <c r="J234" s="9" t="s">
        <v>8</v>
      </c>
      <c r="K234" s="9" t="s">
        <v>9</v>
      </c>
      <c r="L234" s="9" t="s">
        <v>10</v>
      </c>
      <c r="M234" s="9" t="s">
        <v>11</v>
      </c>
      <c r="N234" s="9" t="s">
        <v>12</v>
      </c>
      <c r="O234" s="9" t="s">
        <v>13</v>
      </c>
      <c r="P234" s="9" t="s">
        <v>14</v>
      </c>
      <c r="Q234" s="9" t="s">
        <v>15</v>
      </c>
      <c r="R234" s="9" t="s">
        <v>16</v>
      </c>
      <c r="S234" s="9"/>
      <c r="T234" s="9"/>
      <c r="U234" s="144"/>
      <c r="V234" s="144"/>
      <c r="W234" s="144"/>
      <c r="X234" s="144"/>
    </row>
    <row r="235" spans="2:24" s="10" customFormat="1" ht="15" customHeight="1" x14ac:dyDescent="0.25">
      <c r="B235" s="99" t="s">
        <v>446</v>
      </c>
      <c r="C235" s="71" t="s">
        <v>465</v>
      </c>
      <c r="D235" s="99" t="s">
        <v>342</v>
      </c>
      <c r="E235" s="99" t="s">
        <v>212</v>
      </c>
      <c r="F235" s="99" t="s">
        <v>217</v>
      </c>
      <c r="G235" s="139" t="s">
        <v>453</v>
      </c>
      <c r="H235" s="142">
        <v>1764</v>
      </c>
      <c r="I235" s="131">
        <v>5860</v>
      </c>
      <c r="J235" s="118">
        <v>382</v>
      </c>
      <c r="K235" s="114">
        <v>8124.71</v>
      </c>
      <c r="L235" s="71">
        <v>68363</v>
      </c>
      <c r="M235" s="71" t="s">
        <v>207</v>
      </c>
      <c r="N235" s="119">
        <v>16193272</v>
      </c>
      <c r="O235" s="71">
        <v>4500508226</v>
      </c>
      <c r="P235" s="149" t="s">
        <v>34</v>
      </c>
      <c r="Q235" s="149" t="s">
        <v>25</v>
      </c>
      <c r="R235" s="148" t="s">
        <v>274</v>
      </c>
      <c r="S235" s="116" t="str">
        <f t="shared" ref="S235:S255" si="35">CONCATENATE(L235,"-",D235)</f>
        <v>68363-Sedano Verona Sagrario de Jesus</v>
      </c>
      <c r="T235" s="115" t="str">
        <f t="shared" ref="T235:T255" si="36">CONCATENATE(O235,"/",F235,"-",I235)</f>
        <v>4500508226/Toluca-5860</v>
      </c>
      <c r="U235" s="12" t="str">
        <f>VLOOKUP(P235,[1]Hoja3!$D$40:$F$123,3,0)</f>
        <v>PTSE00181</v>
      </c>
      <c r="V235" s="13">
        <f t="shared" ref="V235:V255" si="37">SUM(K235*96)/100</f>
        <v>7799.7216000000008</v>
      </c>
      <c r="W235" s="14">
        <f t="shared" ref="W235:W255" si="38">SUM(V235/96)*100</f>
        <v>8124.71</v>
      </c>
      <c r="X235" s="14">
        <f t="shared" ref="X235:X255" si="39">W235*0.16</f>
        <v>1299.9536000000001</v>
      </c>
    </row>
    <row r="236" spans="2:24" s="10" customFormat="1" ht="15" customHeight="1" x14ac:dyDescent="0.25">
      <c r="B236" s="99" t="s">
        <v>284</v>
      </c>
      <c r="C236" s="71" t="s">
        <v>465</v>
      </c>
      <c r="D236" s="99" t="s">
        <v>221</v>
      </c>
      <c r="E236" s="99" t="s">
        <v>212</v>
      </c>
      <c r="F236" s="99" t="s">
        <v>225</v>
      </c>
      <c r="G236" s="139" t="s">
        <v>429</v>
      </c>
      <c r="H236" s="142">
        <v>1512</v>
      </c>
      <c r="I236" s="131">
        <v>5585</v>
      </c>
      <c r="J236" s="118">
        <v>126</v>
      </c>
      <c r="K236" s="114">
        <v>4811.1099999999997</v>
      </c>
      <c r="L236" s="71">
        <v>62176</v>
      </c>
      <c r="M236" s="71" t="s">
        <v>478</v>
      </c>
      <c r="N236" s="119">
        <v>16193273</v>
      </c>
      <c r="O236" s="71">
        <v>4500508231</v>
      </c>
      <c r="P236" s="149" t="s">
        <v>36</v>
      </c>
      <c r="Q236" s="149" t="s">
        <v>263</v>
      </c>
      <c r="R236" s="148" t="s">
        <v>394</v>
      </c>
      <c r="S236" s="116" t="str">
        <f t="shared" si="35"/>
        <v>62176-Distribuidora Avicola Canto Alegre</v>
      </c>
      <c r="T236" s="115" t="str">
        <f t="shared" si="36"/>
        <v>4500508231/Ecatepec-5585</v>
      </c>
      <c r="U236" s="12" t="str">
        <f>VLOOKUP(P236,[1]Hoja3!$D$40:$F$123,3,0)</f>
        <v>PTSE00183</v>
      </c>
      <c r="V236" s="13">
        <f t="shared" si="37"/>
        <v>4618.6655999999994</v>
      </c>
      <c r="W236" s="14">
        <f t="shared" si="38"/>
        <v>4811.1099999999997</v>
      </c>
      <c r="X236" s="14">
        <f t="shared" si="39"/>
        <v>769.77760000000001</v>
      </c>
    </row>
    <row r="237" spans="2:24" s="10" customFormat="1" ht="15" customHeight="1" x14ac:dyDescent="0.25">
      <c r="B237" s="99" t="s">
        <v>446</v>
      </c>
      <c r="C237" s="71" t="s">
        <v>465</v>
      </c>
      <c r="D237" s="99" t="s">
        <v>230</v>
      </c>
      <c r="E237" s="99" t="s">
        <v>212</v>
      </c>
      <c r="F237" s="99" t="s">
        <v>215</v>
      </c>
      <c r="G237" s="139" t="s">
        <v>453</v>
      </c>
      <c r="H237" s="142">
        <v>1266</v>
      </c>
      <c r="I237" s="131">
        <v>4300</v>
      </c>
      <c r="J237" s="118">
        <v>368</v>
      </c>
      <c r="K237" s="114">
        <v>7819.51</v>
      </c>
      <c r="L237" s="71">
        <v>68355</v>
      </c>
      <c r="M237" s="71" t="s">
        <v>475</v>
      </c>
      <c r="N237" s="119">
        <v>16193274</v>
      </c>
      <c r="O237" s="71">
        <v>4500508216</v>
      </c>
      <c r="P237" s="149" t="s">
        <v>324</v>
      </c>
      <c r="Q237" s="149" t="s">
        <v>325</v>
      </c>
      <c r="R237" s="148" t="s">
        <v>326</v>
      </c>
      <c r="S237" s="116" t="str">
        <f t="shared" si="35"/>
        <v>68355-Jose Antonio Esquivel Ovando</v>
      </c>
      <c r="T237" s="115" t="str">
        <f t="shared" si="36"/>
        <v>4500508216/Xonacatlan-4300</v>
      </c>
      <c r="U237" s="12" t="str">
        <f>VLOOKUP(P237,[1]Hoja3!$D$40:$F$123,3,0)</f>
        <v>PTSE00184</v>
      </c>
      <c r="V237" s="13">
        <f t="shared" si="37"/>
        <v>7506.7295999999997</v>
      </c>
      <c r="W237" s="14">
        <f t="shared" si="38"/>
        <v>7819.5099999999993</v>
      </c>
      <c r="X237" s="14">
        <f t="shared" si="39"/>
        <v>1251.1215999999999</v>
      </c>
    </row>
    <row r="238" spans="2:24" s="10" customFormat="1" ht="15" customHeight="1" x14ac:dyDescent="0.25">
      <c r="B238" s="99" t="s">
        <v>446</v>
      </c>
      <c r="C238" s="71" t="s">
        <v>465</v>
      </c>
      <c r="D238" s="99" t="s">
        <v>295</v>
      </c>
      <c r="E238" s="99" t="s">
        <v>212</v>
      </c>
      <c r="F238" s="99" t="s">
        <v>286</v>
      </c>
      <c r="G238" s="139" t="s">
        <v>453</v>
      </c>
      <c r="H238" s="142">
        <v>1664</v>
      </c>
      <c r="I238" s="131">
        <v>4950</v>
      </c>
      <c r="J238" s="118">
        <v>460</v>
      </c>
      <c r="K238" s="114">
        <v>9825.11</v>
      </c>
      <c r="L238" s="71">
        <v>68354</v>
      </c>
      <c r="M238" s="71" t="s">
        <v>472</v>
      </c>
      <c r="N238" s="119">
        <v>16193275</v>
      </c>
      <c r="O238" s="71">
        <v>4500508219</v>
      </c>
      <c r="P238" s="149" t="s">
        <v>59</v>
      </c>
      <c r="Q238" s="149" t="s">
        <v>393</v>
      </c>
      <c r="R238" s="148" t="s">
        <v>330</v>
      </c>
      <c r="S238" s="116" t="str">
        <f t="shared" si="35"/>
        <v>68354-Alejandro Alcantara Vara</v>
      </c>
      <c r="T238" s="115" t="str">
        <f t="shared" si="36"/>
        <v>4500508219/Ocuilan-4950</v>
      </c>
      <c r="U238" s="12" t="str">
        <f>VLOOKUP(P238,[1]Hoja3!$D$40:$F$123,3,0)</f>
        <v>PTSE00185</v>
      </c>
      <c r="V238" s="13">
        <f t="shared" si="37"/>
        <v>9432.1056000000008</v>
      </c>
      <c r="W238" s="14">
        <f t="shared" si="38"/>
        <v>9825.11</v>
      </c>
      <c r="X238" s="14">
        <f t="shared" si="39"/>
        <v>1572.0176000000001</v>
      </c>
    </row>
    <row r="239" spans="2:24" s="10" customFormat="1" ht="15" customHeight="1" x14ac:dyDescent="0.25">
      <c r="B239" s="99" t="s">
        <v>446</v>
      </c>
      <c r="C239" s="71" t="s">
        <v>465</v>
      </c>
      <c r="D239" s="99" t="s">
        <v>228</v>
      </c>
      <c r="E239" s="99" t="s">
        <v>212</v>
      </c>
      <c r="F239" s="99" t="s">
        <v>229</v>
      </c>
      <c r="G239" s="139" t="s">
        <v>453</v>
      </c>
      <c r="H239" s="142">
        <v>980</v>
      </c>
      <c r="I239" s="131">
        <v>3310</v>
      </c>
      <c r="J239" s="118">
        <v>195</v>
      </c>
      <c r="K239" s="114">
        <v>4811.1099999999997</v>
      </c>
      <c r="L239" s="71">
        <v>68357</v>
      </c>
      <c r="M239" s="71" t="s">
        <v>251</v>
      </c>
      <c r="N239" s="119">
        <v>16193276</v>
      </c>
      <c r="O239" s="71">
        <v>4500508214</v>
      </c>
      <c r="P239" s="149" t="s">
        <v>258</v>
      </c>
      <c r="Q239" s="149" t="s">
        <v>264</v>
      </c>
      <c r="R239" s="148" t="s">
        <v>190</v>
      </c>
      <c r="S239" s="116" t="str">
        <f t="shared" si="35"/>
        <v>68357-Felipe de Jesus Javier Martinez Can</v>
      </c>
      <c r="T239" s="115" t="str">
        <f t="shared" si="36"/>
        <v>4500508214/Coyotepec-3310</v>
      </c>
      <c r="U239" s="12" t="str">
        <f>VLOOKUP(P239,[1]Hoja3!$D$40:$F$123,3,0)</f>
        <v>PTSE00186</v>
      </c>
      <c r="V239" s="13">
        <f t="shared" si="37"/>
        <v>4618.6655999999994</v>
      </c>
      <c r="W239" s="14">
        <f t="shared" si="38"/>
        <v>4811.1099999999997</v>
      </c>
      <c r="X239" s="14">
        <f t="shared" si="39"/>
        <v>769.77760000000001</v>
      </c>
    </row>
    <row r="240" spans="2:24" s="10" customFormat="1" ht="15" customHeight="1" x14ac:dyDescent="0.25">
      <c r="B240" s="99" t="s">
        <v>446</v>
      </c>
      <c r="C240" s="71" t="s">
        <v>465</v>
      </c>
      <c r="D240" s="99" t="s">
        <v>92</v>
      </c>
      <c r="E240" s="99" t="s">
        <v>212</v>
      </c>
      <c r="F240" s="99" t="s">
        <v>234</v>
      </c>
      <c r="G240" s="139" t="s">
        <v>453</v>
      </c>
      <c r="H240" s="142">
        <v>2020</v>
      </c>
      <c r="I240" s="131">
        <v>5010</v>
      </c>
      <c r="J240" s="118">
        <v>340</v>
      </c>
      <c r="K240" s="114">
        <v>7209.11</v>
      </c>
      <c r="L240" s="71">
        <v>68367</v>
      </c>
      <c r="M240" s="71" t="s">
        <v>384</v>
      </c>
      <c r="N240" s="119">
        <v>16193277</v>
      </c>
      <c r="O240" s="71">
        <v>4500508227</v>
      </c>
      <c r="P240" s="149" t="s">
        <v>42</v>
      </c>
      <c r="Q240" s="149" t="s">
        <v>31</v>
      </c>
      <c r="R240" s="148" t="s">
        <v>481</v>
      </c>
      <c r="S240" s="116" t="str">
        <f t="shared" si="35"/>
        <v>68367-Procesadora de Aves Leon S.A.</v>
      </c>
      <c r="T240" s="115" t="str">
        <f t="shared" si="36"/>
        <v>4500508227/Los Reyes La Paz-5010</v>
      </c>
      <c r="U240" s="12" t="str">
        <f>VLOOKUP(P240,[1]Hoja3!$D$40:$F$123,3,0)</f>
        <v>PTSE00189</v>
      </c>
      <c r="V240" s="13">
        <f t="shared" si="37"/>
        <v>6920.7455999999993</v>
      </c>
      <c r="W240" s="14">
        <f t="shared" si="38"/>
        <v>7209.11</v>
      </c>
      <c r="X240" s="14">
        <f t="shared" si="39"/>
        <v>1153.4576</v>
      </c>
    </row>
    <row r="241" spans="2:24" s="10" customFormat="1" ht="15" customHeight="1" x14ac:dyDescent="0.25">
      <c r="B241" s="99" t="s">
        <v>446</v>
      </c>
      <c r="C241" s="71" t="s">
        <v>465</v>
      </c>
      <c r="D241" s="99" t="s">
        <v>23</v>
      </c>
      <c r="E241" s="99" t="s">
        <v>212</v>
      </c>
      <c r="F241" s="99" t="s">
        <v>215</v>
      </c>
      <c r="G241" s="139" t="s">
        <v>453</v>
      </c>
      <c r="H241" s="142">
        <v>1701</v>
      </c>
      <c r="I241" s="131">
        <v>5850</v>
      </c>
      <c r="J241" s="118">
        <v>368</v>
      </c>
      <c r="K241" s="114">
        <v>7819.51</v>
      </c>
      <c r="L241" s="71">
        <v>68350</v>
      </c>
      <c r="M241" s="71" t="s">
        <v>390</v>
      </c>
      <c r="N241" s="119">
        <v>16193278</v>
      </c>
      <c r="O241" s="71">
        <v>4500508229</v>
      </c>
      <c r="P241" s="149" t="s">
        <v>188</v>
      </c>
      <c r="Q241" s="149" t="s">
        <v>186</v>
      </c>
      <c r="R241" s="148" t="s">
        <v>396</v>
      </c>
      <c r="S241" s="116" t="str">
        <f t="shared" si="35"/>
        <v>68350-Irma Ancira Martinez</v>
      </c>
      <c r="T241" s="115" t="str">
        <f t="shared" si="36"/>
        <v>4500508229/Xonacatlan-5850</v>
      </c>
      <c r="U241" s="12" t="str">
        <f>VLOOKUP(P241,[1]Hoja3!$D$40:$F$123,3,0)</f>
        <v>PTSE00191</v>
      </c>
      <c r="V241" s="13">
        <f t="shared" si="37"/>
        <v>7506.7295999999997</v>
      </c>
      <c r="W241" s="14">
        <f t="shared" si="38"/>
        <v>7819.5099999999993</v>
      </c>
      <c r="X241" s="14">
        <f t="shared" si="39"/>
        <v>1251.1215999999999</v>
      </c>
    </row>
    <row r="242" spans="2:24" s="10" customFormat="1" ht="15" customHeight="1" x14ac:dyDescent="0.25">
      <c r="B242" s="99" t="s">
        <v>446</v>
      </c>
      <c r="C242" s="71" t="s">
        <v>465</v>
      </c>
      <c r="D242" s="99" t="s">
        <v>293</v>
      </c>
      <c r="E242" s="99" t="s">
        <v>212</v>
      </c>
      <c r="F242" s="99" t="s">
        <v>294</v>
      </c>
      <c r="G242" s="139" t="s">
        <v>453</v>
      </c>
      <c r="H242" s="142">
        <v>2268</v>
      </c>
      <c r="I242" s="131">
        <v>6610</v>
      </c>
      <c r="J242" s="118">
        <v>552</v>
      </c>
      <c r="K242" s="114">
        <v>11830.71</v>
      </c>
      <c r="L242" s="71">
        <v>68344</v>
      </c>
      <c r="M242" s="71" t="s">
        <v>207</v>
      </c>
      <c r="N242" s="119">
        <v>16193279</v>
      </c>
      <c r="O242" s="71">
        <v>4500508209</v>
      </c>
      <c r="P242" s="149" t="s">
        <v>259</v>
      </c>
      <c r="Q242" s="149" t="s">
        <v>244</v>
      </c>
      <c r="R242" s="148" t="s">
        <v>196</v>
      </c>
      <c r="S242" s="116" t="str">
        <f t="shared" si="35"/>
        <v>68344-Lourdes Solorzano Quiroz</v>
      </c>
      <c r="T242" s="115" t="str">
        <f t="shared" si="36"/>
        <v>4500508209/Valle de Bravo-6610</v>
      </c>
      <c r="U242" s="12" t="str">
        <f>VLOOKUP(P242,[1]Hoja3!$D$40:$F$123,3,0)</f>
        <v>PTSE00192</v>
      </c>
      <c r="V242" s="13">
        <f t="shared" si="37"/>
        <v>11357.481599999999</v>
      </c>
      <c r="W242" s="14">
        <f t="shared" si="38"/>
        <v>11830.71</v>
      </c>
      <c r="X242" s="14">
        <f t="shared" si="39"/>
        <v>1892.9135999999999</v>
      </c>
    </row>
    <row r="243" spans="2:24" s="10" customFormat="1" ht="15" customHeight="1" x14ac:dyDescent="0.25">
      <c r="B243" s="99" t="s">
        <v>446</v>
      </c>
      <c r="C243" s="71" t="s">
        <v>465</v>
      </c>
      <c r="D243" s="99" t="s">
        <v>292</v>
      </c>
      <c r="E243" s="99" t="s">
        <v>212</v>
      </c>
      <c r="F243" s="99" t="s">
        <v>217</v>
      </c>
      <c r="G243" s="139" t="s">
        <v>453</v>
      </c>
      <c r="H243" s="142">
        <v>826</v>
      </c>
      <c r="I243" s="131">
        <v>2920</v>
      </c>
      <c r="J243" s="118">
        <v>382</v>
      </c>
      <c r="K243" s="114">
        <v>8124.71</v>
      </c>
      <c r="L243" s="71">
        <v>68359</v>
      </c>
      <c r="M243" s="71" t="s">
        <v>476</v>
      </c>
      <c r="N243" s="119">
        <v>16193280</v>
      </c>
      <c r="O243" s="71">
        <v>4500508215</v>
      </c>
      <c r="P243" s="149" t="s">
        <v>100</v>
      </c>
      <c r="Q243" s="149" t="s">
        <v>261</v>
      </c>
      <c r="R243" s="148" t="s">
        <v>462</v>
      </c>
      <c r="S243" s="116" t="str">
        <f t="shared" si="35"/>
        <v>68359-Eduardo Fuentes Marin</v>
      </c>
      <c r="T243" s="115" t="str">
        <f t="shared" si="36"/>
        <v>4500508215/Toluca-2920</v>
      </c>
      <c r="U243" s="12" t="str">
        <f>VLOOKUP(P243,[1]Hoja3!$D$40:$F$123,3,0)</f>
        <v>PTSE00194</v>
      </c>
      <c r="V243" s="13">
        <f t="shared" si="37"/>
        <v>7799.7216000000008</v>
      </c>
      <c r="W243" s="14">
        <f t="shared" si="38"/>
        <v>8124.71</v>
      </c>
      <c r="X243" s="14">
        <f t="shared" si="39"/>
        <v>1299.9536000000001</v>
      </c>
    </row>
    <row r="244" spans="2:24" s="10" customFormat="1" ht="15" customHeight="1" x14ac:dyDescent="0.25">
      <c r="B244" s="99" t="s">
        <v>446</v>
      </c>
      <c r="C244" s="71" t="s">
        <v>465</v>
      </c>
      <c r="D244" s="99" t="s">
        <v>290</v>
      </c>
      <c r="E244" s="99" t="s">
        <v>212</v>
      </c>
      <c r="F244" s="99" t="s">
        <v>291</v>
      </c>
      <c r="G244" s="139" t="s">
        <v>453</v>
      </c>
      <c r="H244" s="142">
        <v>1035</v>
      </c>
      <c r="I244" s="131">
        <v>3030</v>
      </c>
      <c r="J244" s="118">
        <v>426</v>
      </c>
      <c r="K244" s="114">
        <v>9083.91</v>
      </c>
      <c r="L244" s="71">
        <v>68358</v>
      </c>
      <c r="M244" s="71" t="s">
        <v>474</v>
      </c>
      <c r="N244" s="119">
        <v>16193281</v>
      </c>
      <c r="O244" s="71">
        <v>4500508212</v>
      </c>
      <c r="P244" s="149" t="s">
        <v>39</v>
      </c>
      <c r="Q244" s="149" t="s">
        <v>29</v>
      </c>
      <c r="R244" s="148" t="s">
        <v>278</v>
      </c>
      <c r="S244" s="116" t="str">
        <f t="shared" si="35"/>
        <v>68358-Lazaro Villanueva Martinez</v>
      </c>
      <c r="T244" s="115" t="str">
        <f t="shared" si="36"/>
        <v>4500508212/Ozumba-3030</v>
      </c>
      <c r="U244" s="12" t="str">
        <f>VLOOKUP(P244,[1]Hoja3!$D$40:$F$123,3,0)</f>
        <v>PTSE00196</v>
      </c>
      <c r="V244" s="13">
        <f t="shared" si="37"/>
        <v>8720.5535999999993</v>
      </c>
      <c r="W244" s="14">
        <f t="shared" si="38"/>
        <v>9083.909999999998</v>
      </c>
      <c r="X244" s="14">
        <f t="shared" si="39"/>
        <v>1453.4255999999998</v>
      </c>
    </row>
    <row r="245" spans="2:24" s="10" customFormat="1" ht="15" customHeight="1" x14ac:dyDescent="0.25">
      <c r="B245" s="99" t="s">
        <v>446</v>
      </c>
      <c r="C245" s="71" t="s">
        <v>465</v>
      </c>
      <c r="D245" s="99" t="s">
        <v>297</v>
      </c>
      <c r="E245" s="99" t="s">
        <v>212</v>
      </c>
      <c r="F245" s="99" t="s">
        <v>298</v>
      </c>
      <c r="G245" s="139" t="s">
        <v>453</v>
      </c>
      <c r="H245" s="142">
        <v>768</v>
      </c>
      <c r="I245" s="131">
        <v>2370</v>
      </c>
      <c r="J245" s="118">
        <v>390</v>
      </c>
      <c r="K245" s="114">
        <v>8276.17</v>
      </c>
      <c r="L245" s="71">
        <v>68366</v>
      </c>
      <c r="M245" s="71" t="s">
        <v>455</v>
      </c>
      <c r="N245" s="119">
        <v>16193282</v>
      </c>
      <c r="O245" s="71">
        <v>4500508211</v>
      </c>
      <c r="P245" s="149" t="s">
        <v>52</v>
      </c>
      <c r="Q245" s="149" t="s">
        <v>262</v>
      </c>
      <c r="R245" s="148" t="s">
        <v>267</v>
      </c>
      <c r="S245" s="116" t="str">
        <f t="shared" si="35"/>
        <v>68366-Osoyla Ovando Leviathan</v>
      </c>
      <c r="T245" s="115" t="str">
        <f t="shared" si="36"/>
        <v>4500508211/Temoaya-2370</v>
      </c>
      <c r="U245" s="12" t="str">
        <f>VLOOKUP(P245,[1]Hoja3!$D$40:$F$123,3,0)</f>
        <v>PTSE00344</v>
      </c>
      <c r="V245" s="13">
        <f t="shared" si="37"/>
        <v>7945.1232000000009</v>
      </c>
      <c r="W245" s="14">
        <f t="shared" si="38"/>
        <v>8276.17</v>
      </c>
      <c r="X245" s="14">
        <f t="shared" si="39"/>
        <v>1324.1872000000001</v>
      </c>
    </row>
    <row r="246" spans="2:24" s="10" customFormat="1" ht="15" customHeight="1" x14ac:dyDescent="0.25">
      <c r="B246" s="99" t="s">
        <v>446</v>
      </c>
      <c r="C246" s="71" t="s">
        <v>465</v>
      </c>
      <c r="D246" s="99" t="s">
        <v>285</v>
      </c>
      <c r="E246" s="99" t="s">
        <v>212</v>
      </c>
      <c r="F246" s="99" t="s">
        <v>286</v>
      </c>
      <c r="G246" s="139" t="s">
        <v>453</v>
      </c>
      <c r="H246" s="142">
        <v>788</v>
      </c>
      <c r="I246" s="131">
        <v>2430</v>
      </c>
      <c r="J246" s="118">
        <v>426</v>
      </c>
      <c r="K246" s="114">
        <v>9042.9699999999993</v>
      </c>
      <c r="L246" s="71">
        <v>68352</v>
      </c>
      <c r="M246" s="71" t="s">
        <v>471</v>
      </c>
      <c r="N246" s="119">
        <v>16193283</v>
      </c>
      <c r="O246" s="71">
        <v>4500508224</v>
      </c>
      <c r="P246" s="149" t="s">
        <v>55</v>
      </c>
      <c r="Q246" s="149" t="s">
        <v>49</v>
      </c>
      <c r="R246" s="148" t="s">
        <v>270</v>
      </c>
      <c r="S246" s="116" t="str">
        <f t="shared" si="35"/>
        <v>68352-Claudio Patiño Candia</v>
      </c>
      <c r="T246" s="115" t="str">
        <f t="shared" si="36"/>
        <v>4500508224/Ocuilan-2430</v>
      </c>
      <c r="U246" s="12" t="str">
        <f>VLOOKUP(P246,[1]Hoja3!$D$40:$F$123,3,0)</f>
        <v>PTSE00345</v>
      </c>
      <c r="V246" s="13">
        <f t="shared" si="37"/>
        <v>8681.2511999999988</v>
      </c>
      <c r="W246" s="14">
        <f t="shared" si="38"/>
        <v>9042.9699999999975</v>
      </c>
      <c r="X246" s="14">
        <f t="shared" si="39"/>
        <v>1446.8751999999997</v>
      </c>
    </row>
    <row r="247" spans="2:24" s="10" customFormat="1" ht="15" customHeight="1" x14ac:dyDescent="0.25">
      <c r="B247" s="99" t="s">
        <v>446</v>
      </c>
      <c r="C247" s="71" t="s">
        <v>465</v>
      </c>
      <c r="D247" s="99" t="s">
        <v>448</v>
      </c>
      <c r="E247" s="99" t="s">
        <v>378</v>
      </c>
      <c r="F247" s="99" t="s">
        <v>449</v>
      </c>
      <c r="G247" s="139" t="s">
        <v>453</v>
      </c>
      <c r="H247" s="142">
        <v>1260</v>
      </c>
      <c r="I247" s="131">
        <v>3750</v>
      </c>
      <c r="J247" s="118">
        <v>630</v>
      </c>
      <c r="K247" s="114">
        <v>13388.17</v>
      </c>
      <c r="L247" s="71">
        <v>68349</v>
      </c>
      <c r="M247" s="71" t="s">
        <v>187</v>
      </c>
      <c r="N247" s="119">
        <v>16193284</v>
      </c>
      <c r="O247" s="71">
        <v>4500508223</v>
      </c>
      <c r="P247" s="149" t="s">
        <v>38</v>
      </c>
      <c r="Q247" s="149" t="s">
        <v>28</v>
      </c>
      <c r="R247" s="148" t="s">
        <v>441</v>
      </c>
      <c r="S247" s="116" t="str">
        <f t="shared" si="35"/>
        <v>68349-Expendio Zacatepec</v>
      </c>
      <c r="T247" s="115" t="str">
        <f t="shared" si="36"/>
        <v>4500508223/Oriental-3750</v>
      </c>
      <c r="U247" s="12" t="str">
        <f>VLOOKUP(P247,[1]Hoja3!$D$40:$F$123,3,0)</f>
        <v>PTSE00346</v>
      </c>
      <c r="V247" s="13">
        <f t="shared" si="37"/>
        <v>12852.6432</v>
      </c>
      <c r="W247" s="14">
        <f t="shared" si="38"/>
        <v>13388.17</v>
      </c>
      <c r="X247" s="14">
        <f t="shared" si="39"/>
        <v>2142.1071999999999</v>
      </c>
    </row>
    <row r="248" spans="2:24" s="10" customFormat="1" ht="14.25" customHeight="1" x14ac:dyDescent="0.25">
      <c r="B248" s="99" t="s">
        <v>423</v>
      </c>
      <c r="C248" s="71" t="s">
        <v>465</v>
      </c>
      <c r="D248" s="99" t="s">
        <v>239</v>
      </c>
      <c r="E248" s="99" t="s">
        <v>212</v>
      </c>
      <c r="F248" s="99" t="s">
        <v>240</v>
      </c>
      <c r="G248" s="139" t="s">
        <v>467</v>
      </c>
      <c r="H248" s="142">
        <v>3561</v>
      </c>
      <c r="I248" s="131">
        <v>9690</v>
      </c>
      <c r="J248" s="118">
        <v>98.4</v>
      </c>
      <c r="K248" s="114">
        <v>5516.03</v>
      </c>
      <c r="L248" s="71">
        <v>61410</v>
      </c>
      <c r="M248" s="71" t="s">
        <v>469</v>
      </c>
      <c r="N248" s="119">
        <v>16193285</v>
      </c>
      <c r="O248" s="71">
        <v>4500508239</v>
      </c>
      <c r="P248" s="149" t="s">
        <v>35</v>
      </c>
      <c r="Q248" s="149" t="s">
        <v>26</v>
      </c>
      <c r="R248" s="148" t="s">
        <v>443</v>
      </c>
      <c r="S248" s="116" t="str">
        <f t="shared" si="35"/>
        <v>61410-Rastro Atizapan</v>
      </c>
      <c r="T248" s="115" t="str">
        <f t="shared" si="36"/>
        <v>4500508239/Atizapan de Zaragoza-9690</v>
      </c>
      <c r="U248" s="12" t="str">
        <f>VLOOKUP(P248,[1]Hoja3!$D$40:$F$123,3,0)</f>
        <v>PTSE00335</v>
      </c>
      <c r="V248" s="13">
        <f t="shared" si="37"/>
        <v>5295.3887999999997</v>
      </c>
      <c r="W248" s="14">
        <f t="shared" si="38"/>
        <v>5516.03</v>
      </c>
      <c r="X248" s="14">
        <f t="shared" si="39"/>
        <v>882.56479999999999</v>
      </c>
    </row>
    <row r="249" spans="2:24" s="10" customFormat="1" ht="15" customHeight="1" x14ac:dyDescent="0.25">
      <c r="B249" s="99" t="s">
        <v>446</v>
      </c>
      <c r="C249" s="71" t="s">
        <v>465</v>
      </c>
      <c r="D249" s="99" t="s">
        <v>237</v>
      </c>
      <c r="E249" s="99" t="s">
        <v>185</v>
      </c>
      <c r="F249" s="99" t="s">
        <v>238</v>
      </c>
      <c r="G249" s="139" t="s">
        <v>453</v>
      </c>
      <c r="H249" s="142">
        <v>2092</v>
      </c>
      <c r="I249" s="131">
        <v>6310</v>
      </c>
      <c r="J249" s="118">
        <v>400</v>
      </c>
      <c r="K249" s="114">
        <v>8655.18</v>
      </c>
      <c r="L249" s="71">
        <v>68368</v>
      </c>
      <c r="M249" s="71" t="s">
        <v>477</v>
      </c>
      <c r="N249" s="119">
        <v>16193286</v>
      </c>
      <c r="O249" s="71">
        <v>4500508222</v>
      </c>
      <c r="P249" s="149" t="s">
        <v>63</v>
      </c>
      <c r="Q249" s="149" t="s">
        <v>65</v>
      </c>
      <c r="R249" s="148" t="s">
        <v>371</v>
      </c>
      <c r="S249" s="116" t="str">
        <f t="shared" si="35"/>
        <v>68368-Expendio Tulancingo</v>
      </c>
      <c r="T249" s="115" t="str">
        <f t="shared" si="36"/>
        <v>4500508222/Tulancingo-6310</v>
      </c>
      <c r="U249" s="12" t="str">
        <f>VLOOKUP(P249,[1]Hoja3!$D$40:$F$123,3,0)</f>
        <v>PTSE00331</v>
      </c>
      <c r="V249" s="13">
        <f t="shared" si="37"/>
        <v>8308.9727999999996</v>
      </c>
      <c r="W249" s="14">
        <f t="shared" si="38"/>
        <v>8655.18</v>
      </c>
      <c r="X249" s="14">
        <f t="shared" si="39"/>
        <v>1384.8288</v>
      </c>
    </row>
    <row r="250" spans="2:24" s="10" customFormat="1" ht="15" customHeight="1" x14ac:dyDescent="0.25">
      <c r="B250" s="99" t="s">
        <v>423</v>
      </c>
      <c r="C250" s="71" t="s">
        <v>465</v>
      </c>
      <c r="D250" s="99" t="s">
        <v>239</v>
      </c>
      <c r="E250" s="99" t="s">
        <v>212</v>
      </c>
      <c r="F250" s="99" t="s">
        <v>240</v>
      </c>
      <c r="G250" s="139" t="s">
        <v>467</v>
      </c>
      <c r="H250" s="142">
        <v>2800</v>
      </c>
      <c r="I250" s="131">
        <v>7750</v>
      </c>
      <c r="J250" s="118">
        <v>98.4</v>
      </c>
      <c r="K250" s="114">
        <v>4864.18</v>
      </c>
      <c r="L250" s="71">
        <v>61413</v>
      </c>
      <c r="M250" s="71" t="s">
        <v>470</v>
      </c>
      <c r="N250" s="119">
        <v>16193287</v>
      </c>
      <c r="O250" s="71">
        <v>4500508240</v>
      </c>
      <c r="P250" s="149" t="s">
        <v>68</v>
      </c>
      <c r="Q250" s="149" t="s">
        <v>67</v>
      </c>
      <c r="R250" s="148" t="s">
        <v>368</v>
      </c>
      <c r="S250" s="116" t="str">
        <f t="shared" si="35"/>
        <v>61413-Rastro Atizapan</v>
      </c>
      <c r="T250" s="115" t="str">
        <f t="shared" si="36"/>
        <v>4500508240/Atizapan de Zaragoza-7750</v>
      </c>
      <c r="U250" s="12" t="str">
        <f>VLOOKUP(P250,[1]Hoja3!$D$40:$F$123,3,0)</f>
        <v>PTSE00329</v>
      </c>
      <c r="V250" s="13">
        <f t="shared" si="37"/>
        <v>4669.6127999999999</v>
      </c>
      <c r="W250" s="14">
        <f t="shared" si="38"/>
        <v>4864.1799999999994</v>
      </c>
      <c r="X250" s="14">
        <f t="shared" si="39"/>
        <v>778.26879999999994</v>
      </c>
    </row>
    <row r="251" spans="2:24" s="10" customFormat="1" ht="15" customHeight="1" x14ac:dyDescent="0.25">
      <c r="B251" s="99" t="s">
        <v>284</v>
      </c>
      <c r="C251" s="71" t="s">
        <v>465</v>
      </c>
      <c r="D251" s="99" t="s">
        <v>235</v>
      </c>
      <c r="E251" s="99" t="s">
        <v>185</v>
      </c>
      <c r="F251" s="99" t="s">
        <v>236</v>
      </c>
      <c r="G251" s="139" t="s">
        <v>468</v>
      </c>
      <c r="H251" s="142">
        <v>2098</v>
      </c>
      <c r="I251" s="131">
        <v>6780</v>
      </c>
      <c r="J251" s="118">
        <v>142</v>
      </c>
      <c r="K251" s="114">
        <v>5516.03</v>
      </c>
      <c r="L251" s="71">
        <v>62178</v>
      </c>
      <c r="M251" s="71" t="s">
        <v>479</v>
      </c>
      <c r="N251" s="119">
        <v>16193288</v>
      </c>
      <c r="O251" s="71">
        <v>4500508232</v>
      </c>
      <c r="P251" s="149" t="s">
        <v>96</v>
      </c>
      <c r="Q251" s="149" t="s">
        <v>97</v>
      </c>
      <c r="R251" s="148" t="s">
        <v>463</v>
      </c>
      <c r="S251" s="116" t="str">
        <f t="shared" si="35"/>
        <v>62178-Expendio Actopan</v>
      </c>
      <c r="T251" s="115" t="str">
        <f t="shared" si="36"/>
        <v>4500508232/Actopan-6780</v>
      </c>
      <c r="U251" s="12" t="str">
        <f>VLOOKUP(P251,[1]Hoja3!$D$40:$F$123,3,0)</f>
        <v>PTSE00330</v>
      </c>
      <c r="V251" s="13">
        <f t="shared" si="37"/>
        <v>5295.3887999999997</v>
      </c>
      <c r="W251" s="14">
        <f t="shared" si="38"/>
        <v>5516.03</v>
      </c>
      <c r="X251" s="14">
        <f t="shared" si="39"/>
        <v>882.56479999999999</v>
      </c>
    </row>
    <row r="252" spans="2:24" s="10" customFormat="1" ht="15" customHeight="1" x14ac:dyDescent="0.25">
      <c r="B252" s="99" t="s">
        <v>446</v>
      </c>
      <c r="C252" s="71" t="s">
        <v>465</v>
      </c>
      <c r="D252" s="99" t="s">
        <v>211</v>
      </c>
      <c r="E252" s="99" t="s">
        <v>212</v>
      </c>
      <c r="F252" s="99" t="s">
        <v>213</v>
      </c>
      <c r="G252" s="139" t="s">
        <v>453</v>
      </c>
      <c r="H252" s="142">
        <v>2079</v>
      </c>
      <c r="I252" s="131">
        <v>7030</v>
      </c>
      <c r="J252" s="118">
        <v>388</v>
      </c>
      <c r="K252" s="114">
        <v>8387.58</v>
      </c>
      <c r="L252" s="71">
        <v>68360</v>
      </c>
      <c r="M252" s="71" t="s">
        <v>473</v>
      </c>
      <c r="N252" s="119">
        <v>16193289</v>
      </c>
      <c r="O252" s="71">
        <v>4500508225</v>
      </c>
      <c r="P252" s="149" t="s">
        <v>56</v>
      </c>
      <c r="Q252" s="149" t="s">
        <v>50</v>
      </c>
      <c r="R252" s="148" t="s">
        <v>369</v>
      </c>
      <c r="S252" s="116" t="str">
        <f t="shared" si="35"/>
        <v>68360-Medina Romero Roberto Carlos</v>
      </c>
      <c r="T252" s="115" t="str">
        <f t="shared" si="36"/>
        <v>4500508225/Santiago Tianguistenco-7030</v>
      </c>
      <c r="U252" s="12" t="str">
        <f>VLOOKUP(P252,[1]Hoja3!$D$40:$F$123,3,0)</f>
        <v>PTSE00338</v>
      </c>
      <c r="V252" s="13">
        <f t="shared" si="37"/>
        <v>8052.0767999999989</v>
      </c>
      <c r="W252" s="14">
        <f t="shared" si="38"/>
        <v>8387.5799999999981</v>
      </c>
      <c r="X252" s="14">
        <f t="shared" si="39"/>
        <v>1342.0127999999997</v>
      </c>
    </row>
    <row r="253" spans="2:24" s="10" customFormat="1" ht="15" customHeight="1" x14ac:dyDescent="0.25">
      <c r="B253" s="99" t="s">
        <v>446</v>
      </c>
      <c r="C253" s="71" t="s">
        <v>465</v>
      </c>
      <c r="D253" s="99" t="s">
        <v>466</v>
      </c>
      <c r="E253" s="99" t="s">
        <v>212</v>
      </c>
      <c r="F253" s="99" t="s">
        <v>381</v>
      </c>
      <c r="G253" s="139" t="s">
        <v>453</v>
      </c>
      <c r="H253" s="142">
        <v>2240</v>
      </c>
      <c r="I253" s="131">
        <v>7890</v>
      </c>
      <c r="J253" s="118">
        <v>364</v>
      </c>
      <c r="K253" s="114">
        <v>7852.38</v>
      </c>
      <c r="L253" s="71">
        <v>68328</v>
      </c>
      <c r="M253" s="71" t="s">
        <v>363</v>
      </c>
      <c r="N253" s="119">
        <v>16193290</v>
      </c>
      <c r="O253" s="71">
        <v>4500508213</v>
      </c>
      <c r="P253" s="149" t="s">
        <v>54</v>
      </c>
      <c r="Q253" s="149" t="s">
        <v>48</v>
      </c>
      <c r="R253" s="148" t="s">
        <v>329</v>
      </c>
      <c r="S253" s="116" t="str">
        <f t="shared" si="35"/>
        <v>68328-Willebaldo Hernandez Marquez</v>
      </c>
      <c r="T253" s="115" t="str">
        <f t="shared" si="36"/>
        <v>4500508213/Chalco-7890</v>
      </c>
      <c r="U253" s="12" t="str">
        <f>VLOOKUP(P253,[1]Hoja3!$D$40:$F$123,3,0)</f>
        <v>PTSE00332</v>
      </c>
      <c r="V253" s="13">
        <f t="shared" si="37"/>
        <v>7538.2847999999994</v>
      </c>
      <c r="W253" s="14">
        <f t="shared" si="38"/>
        <v>7852.3799999999992</v>
      </c>
      <c r="X253" s="14">
        <f t="shared" si="39"/>
        <v>1256.3807999999999</v>
      </c>
    </row>
    <row r="254" spans="2:24" s="10" customFormat="1" ht="15" customHeight="1" x14ac:dyDescent="0.25">
      <c r="B254" s="99" t="s">
        <v>210</v>
      </c>
      <c r="C254" s="71" t="s">
        <v>465</v>
      </c>
      <c r="D254" s="99" t="s">
        <v>239</v>
      </c>
      <c r="E254" s="99" t="s">
        <v>212</v>
      </c>
      <c r="F254" s="99" t="s">
        <v>240</v>
      </c>
      <c r="G254" s="139" t="s">
        <v>348</v>
      </c>
      <c r="H254" s="142">
        <v>3534</v>
      </c>
      <c r="I254" s="131">
        <v>12900</v>
      </c>
      <c r="J254" s="118">
        <v>724</v>
      </c>
      <c r="K254" s="114">
        <v>21465.759999999998</v>
      </c>
      <c r="L254" s="71">
        <v>68631</v>
      </c>
      <c r="M254" s="71" t="s">
        <v>480</v>
      </c>
      <c r="N254" s="119">
        <v>16193291</v>
      </c>
      <c r="O254" s="71">
        <v>4500508194</v>
      </c>
      <c r="P254" s="149" t="s">
        <v>136</v>
      </c>
      <c r="Q254" s="149" t="s">
        <v>266</v>
      </c>
      <c r="R254" s="148" t="s">
        <v>372</v>
      </c>
      <c r="S254" s="116" t="str">
        <f t="shared" si="35"/>
        <v>68631-Rastro Atizapan</v>
      </c>
      <c r="T254" s="115" t="str">
        <f t="shared" si="36"/>
        <v>4500508194/Atizapan de Zaragoza-12900</v>
      </c>
      <c r="U254" s="12" t="str">
        <f>VLOOKUP(P254,[1]Hoja3!$D$40:$F$123,3,0)</f>
        <v>PTSE00361</v>
      </c>
      <c r="V254" s="13">
        <f t="shared" si="37"/>
        <v>20607.1296</v>
      </c>
      <c r="W254" s="14">
        <f t="shared" si="38"/>
        <v>21465.760000000002</v>
      </c>
      <c r="X254" s="14">
        <f t="shared" si="39"/>
        <v>3434.5216000000005</v>
      </c>
    </row>
    <row r="255" spans="2:24" s="10" customFormat="1" ht="15" customHeight="1" x14ac:dyDescent="0.25">
      <c r="B255" s="99" t="s">
        <v>423</v>
      </c>
      <c r="C255" s="71" t="s">
        <v>465</v>
      </c>
      <c r="D255" s="99" t="s">
        <v>239</v>
      </c>
      <c r="E255" s="99" t="s">
        <v>212</v>
      </c>
      <c r="F255" s="99" t="s">
        <v>240</v>
      </c>
      <c r="G255" s="139" t="s">
        <v>467</v>
      </c>
      <c r="H255" s="142">
        <v>4800</v>
      </c>
      <c r="I255" s="131">
        <v>13090</v>
      </c>
      <c r="J255" s="118">
        <v>98.4</v>
      </c>
      <c r="K255" s="114">
        <v>9125.64</v>
      </c>
      <c r="L255" s="71">
        <v>61404</v>
      </c>
      <c r="M255" s="71" t="s">
        <v>257</v>
      </c>
      <c r="N255" s="119">
        <v>16193292</v>
      </c>
      <c r="O255" s="71">
        <v>4500508238</v>
      </c>
      <c r="P255" s="149" t="s">
        <v>32</v>
      </c>
      <c r="Q255" s="149" t="s">
        <v>43</v>
      </c>
      <c r="R255" s="148" t="s">
        <v>334</v>
      </c>
      <c r="S255" s="116" t="str">
        <f t="shared" si="35"/>
        <v>61404-Rastro Atizapan</v>
      </c>
      <c r="T255" s="115" t="str">
        <f t="shared" si="36"/>
        <v>4500508238/Atizapan de Zaragoza-13090</v>
      </c>
      <c r="U255" s="12" t="str">
        <f>VLOOKUP(P255,[1]Hoja3!$D$40:$F$123,3,0)</f>
        <v>PTSE00362</v>
      </c>
      <c r="V255" s="13">
        <f t="shared" si="37"/>
        <v>8760.6143999999986</v>
      </c>
      <c r="W255" s="14">
        <f t="shared" si="38"/>
        <v>9125.64</v>
      </c>
      <c r="X255" s="14">
        <f t="shared" si="39"/>
        <v>1460.1024</v>
      </c>
    </row>
    <row r="256" spans="2:24" s="10" customFormat="1" x14ac:dyDescent="0.25">
      <c r="B256" s="152"/>
      <c r="C256" s="153"/>
      <c r="G256" s="154"/>
      <c r="H256" s="155"/>
      <c r="I256" s="156"/>
      <c r="J256" s="156"/>
      <c r="K256" s="153"/>
      <c r="L256" s="153"/>
      <c r="M256" s="153"/>
      <c r="N256" s="153"/>
      <c r="Q256" s="153"/>
    </row>
    <row r="257" spans="2:24" s="135" customFormat="1" x14ac:dyDescent="0.25">
      <c r="B257" s="1"/>
      <c r="C257" s="22"/>
      <c r="F257" s="10"/>
      <c r="G257" s="140"/>
      <c r="H257" s="143"/>
      <c r="I257" s="2"/>
      <c r="J257" s="2"/>
      <c r="K257" s="22"/>
      <c r="L257" s="22"/>
      <c r="M257" s="22"/>
      <c r="N257" s="22"/>
      <c r="Q257" s="22"/>
    </row>
    <row r="258" spans="2:24" s="135" customFormat="1" ht="15.75" x14ac:dyDescent="0.25">
      <c r="B258" s="18"/>
      <c r="C258" s="16"/>
      <c r="D258" s="15"/>
      <c r="E258" s="5"/>
      <c r="F258" s="146"/>
      <c r="G258" s="96"/>
      <c r="H258" s="141"/>
      <c r="I258" s="112"/>
      <c r="J258" s="113"/>
      <c r="K258" s="4"/>
      <c r="L258" s="4"/>
      <c r="M258" s="160">
        <f>+V258+X258</f>
        <v>203335.54080000002</v>
      </c>
      <c r="N258" s="160"/>
      <c r="O258" s="17"/>
      <c r="P258" s="17"/>
      <c r="Q258" s="16"/>
      <c r="R258" s="18"/>
      <c r="S258" s="5"/>
      <c r="T258" s="3"/>
      <c r="U258" s="5"/>
      <c r="V258" s="19">
        <f>SUM(V234:V255)</f>
        <v>174287.60640000002</v>
      </c>
      <c r="W258" s="19">
        <f>SUM(W231:W255)</f>
        <v>181549.58999999997</v>
      </c>
      <c r="X258" s="19">
        <f>SUM(X231:X255)</f>
        <v>29047.934400000002</v>
      </c>
    </row>
    <row r="259" spans="2:24" s="135" customFormat="1" ht="15.75" x14ac:dyDescent="0.25">
      <c r="B259" s="18"/>
      <c r="C259" s="16"/>
      <c r="D259" s="15"/>
      <c r="E259" s="5"/>
      <c r="F259" s="146"/>
      <c r="G259" s="96"/>
      <c r="H259" s="141"/>
      <c r="I259" s="112"/>
      <c r="J259" s="113"/>
      <c r="K259" s="4"/>
      <c r="L259" s="4"/>
      <c r="M259" s="20"/>
      <c r="N259" s="21"/>
      <c r="O259" s="17"/>
      <c r="P259" s="17"/>
      <c r="Q259" s="16"/>
      <c r="R259" s="18"/>
      <c r="S259" s="5"/>
      <c r="T259" s="3"/>
      <c r="U259" s="5"/>
      <c r="V259" s="19"/>
      <c r="W259" s="19"/>
      <c r="X259" s="2"/>
    </row>
    <row r="260" spans="2:24" s="135" customFormat="1" ht="23.25" x14ac:dyDescent="0.3">
      <c r="B260" s="1"/>
      <c r="C260" s="22"/>
      <c r="F260" s="147"/>
      <c r="G260" s="140"/>
      <c r="H260" s="161" t="s">
        <v>17</v>
      </c>
      <c r="I260" s="161"/>
      <c r="J260" s="161"/>
      <c r="K260" s="161"/>
      <c r="L260" s="162">
        <v>45001155786</v>
      </c>
      <c r="M260" s="162"/>
      <c r="N260" s="162"/>
      <c r="O260" s="162"/>
      <c r="P260" s="24"/>
      <c r="Q260" s="22"/>
      <c r="R260" s="1"/>
      <c r="S260" s="1"/>
      <c r="T260" s="136"/>
      <c r="U260" s="1"/>
      <c r="V260" s="2"/>
      <c r="W260" s="2"/>
      <c r="X260" s="2"/>
    </row>
    <row r="265" spans="2:24" s="135" customFormat="1" x14ac:dyDescent="0.25">
      <c r="B265" s="159" t="s">
        <v>482</v>
      </c>
      <c r="C265" s="159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"/>
      <c r="V265" s="2"/>
      <c r="W265" s="2"/>
      <c r="X265" s="2"/>
    </row>
    <row r="266" spans="2:24" s="135" customFormat="1" ht="18.75" customHeight="1" x14ac:dyDescent="0.25">
      <c r="B266" s="159"/>
      <c r="C266" s="159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"/>
      <c r="V266" s="2"/>
      <c r="W266" s="2"/>
      <c r="X266" s="2"/>
    </row>
    <row r="267" spans="2:24" s="135" customFormat="1" x14ac:dyDescent="0.25">
      <c r="B267" s="1"/>
      <c r="C267" s="22"/>
      <c r="F267" s="10"/>
      <c r="G267" s="140"/>
      <c r="H267" s="143"/>
      <c r="I267" s="2"/>
      <c r="J267" s="2"/>
      <c r="K267" s="22"/>
      <c r="L267" s="22"/>
      <c r="M267" s="22"/>
      <c r="N267" s="22"/>
      <c r="Q267" s="22"/>
    </row>
    <row r="268" spans="2:24" s="145" customFormat="1" ht="36.75" customHeight="1" x14ac:dyDescent="0.25">
      <c r="B268" s="67" t="s">
        <v>0</v>
      </c>
      <c r="C268" s="9" t="s">
        <v>1</v>
      </c>
      <c r="D268" s="9" t="s">
        <v>2</v>
      </c>
      <c r="E268" s="9" t="s">
        <v>3</v>
      </c>
      <c r="F268" s="9" t="s">
        <v>4</v>
      </c>
      <c r="G268" s="9" t="s">
        <v>5</v>
      </c>
      <c r="H268" s="66" t="s">
        <v>6</v>
      </c>
      <c r="I268" s="9" t="s">
        <v>7</v>
      </c>
      <c r="J268" s="9" t="s">
        <v>8</v>
      </c>
      <c r="K268" s="9" t="s">
        <v>9</v>
      </c>
      <c r="L268" s="9" t="s">
        <v>10</v>
      </c>
      <c r="M268" s="9" t="s">
        <v>11</v>
      </c>
      <c r="N268" s="9" t="s">
        <v>12</v>
      </c>
      <c r="O268" s="9" t="s">
        <v>13</v>
      </c>
      <c r="P268" s="9" t="s">
        <v>14</v>
      </c>
      <c r="Q268" s="9" t="s">
        <v>15</v>
      </c>
      <c r="R268" s="9" t="s">
        <v>16</v>
      </c>
      <c r="S268" s="9"/>
      <c r="T268" s="9"/>
      <c r="U268" s="144"/>
      <c r="V268" s="144"/>
      <c r="W268" s="144"/>
      <c r="X268" s="144"/>
    </row>
    <row r="269" spans="2:24" s="10" customFormat="1" ht="15" customHeight="1" x14ac:dyDescent="0.25">
      <c r="B269" s="99" t="s">
        <v>423</v>
      </c>
      <c r="C269" s="71" t="s">
        <v>483</v>
      </c>
      <c r="D269" s="99" t="s">
        <v>299</v>
      </c>
      <c r="E269" s="99" t="s">
        <v>212</v>
      </c>
      <c r="F269" s="99" t="s">
        <v>300</v>
      </c>
      <c r="G269" s="139" t="s">
        <v>467</v>
      </c>
      <c r="H269" s="142">
        <v>2016</v>
      </c>
      <c r="I269" s="131">
        <v>5940</v>
      </c>
      <c r="J269" s="118">
        <v>256</v>
      </c>
      <c r="K269" s="114">
        <v>5377.91</v>
      </c>
      <c r="L269" s="71">
        <v>61423</v>
      </c>
      <c r="M269" s="71" t="s">
        <v>207</v>
      </c>
      <c r="N269" s="119">
        <v>16193295</v>
      </c>
      <c r="O269" s="71">
        <v>4500508363</v>
      </c>
      <c r="P269" s="149" t="s">
        <v>34</v>
      </c>
      <c r="Q269" s="149" t="s">
        <v>25</v>
      </c>
      <c r="R269" s="148" t="s">
        <v>273</v>
      </c>
      <c r="S269" s="116" t="str">
        <f t="shared" ref="S269:S289" si="40">CONCATENATE(L269,"-",D269)</f>
        <v>61423-Eduardo Guadarrama Mendoza</v>
      </c>
      <c r="T269" s="115" t="str">
        <f t="shared" ref="T269:T289" si="41">CONCATENATE(O269,"/",F269,"-",I269)</f>
        <v>4500508363/Tenango del Valle-5940</v>
      </c>
      <c r="U269" s="12" t="str">
        <f>VLOOKUP(P269,[1]Hoja3!$D$40:$F$123,3,0)</f>
        <v>PTSE00181</v>
      </c>
      <c r="V269" s="13">
        <f t="shared" ref="V269:V289" si="42">SUM(K269*96)/100</f>
        <v>5162.7936</v>
      </c>
      <c r="W269" s="14">
        <f t="shared" ref="W269:W289" si="43">SUM(V269/96)*100</f>
        <v>5377.91</v>
      </c>
      <c r="X269" s="14">
        <f t="shared" ref="X269:X289" si="44">W269*0.16</f>
        <v>860.46559999999999</v>
      </c>
    </row>
    <row r="270" spans="2:24" s="10" customFormat="1" ht="15" customHeight="1" x14ac:dyDescent="0.25">
      <c r="B270" s="99" t="s">
        <v>446</v>
      </c>
      <c r="C270" s="71" t="s">
        <v>483</v>
      </c>
      <c r="D270" s="99" t="s">
        <v>23</v>
      </c>
      <c r="E270" s="99" t="s">
        <v>212</v>
      </c>
      <c r="F270" s="99" t="s">
        <v>215</v>
      </c>
      <c r="G270" s="139" t="s">
        <v>453</v>
      </c>
      <c r="H270" s="142">
        <v>1708</v>
      </c>
      <c r="I270" s="131">
        <v>6080</v>
      </c>
      <c r="J270" s="118">
        <v>368</v>
      </c>
      <c r="K270" s="114">
        <v>7819.51</v>
      </c>
      <c r="L270" s="71">
        <v>68391</v>
      </c>
      <c r="M270" s="71" t="s">
        <v>415</v>
      </c>
      <c r="N270" s="119">
        <v>16193296</v>
      </c>
      <c r="O270" s="71">
        <v>4500508351</v>
      </c>
      <c r="P270" s="149" t="s">
        <v>36</v>
      </c>
      <c r="Q270" s="149" t="s">
        <v>263</v>
      </c>
      <c r="R270" s="148" t="s">
        <v>274</v>
      </c>
      <c r="S270" s="116" t="str">
        <f t="shared" si="40"/>
        <v>68391-Irma Ancira Martinez</v>
      </c>
      <c r="T270" s="115" t="str">
        <f t="shared" si="41"/>
        <v>4500508351/Xonacatlan-6080</v>
      </c>
      <c r="U270" s="12" t="str">
        <f>VLOOKUP(P270,[1]Hoja3!$D$40:$F$123,3,0)</f>
        <v>PTSE00183</v>
      </c>
      <c r="V270" s="13">
        <f t="shared" si="42"/>
        <v>7506.7295999999997</v>
      </c>
      <c r="W270" s="14">
        <f t="shared" si="43"/>
        <v>7819.5099999999993</v>
      </c>
      <c r="X270" s="14">
        <f t="shared" si="44"/>
        <v>1251.1215999999999</v>
      </c>
    </row>
    <row r="271" spans="2:24" s="10" customFormat="1" ht="15" customHeight="1" x14ac:dyDescent="0.25">
      <c r="B271" s="99" t="s">
        <v>446</v>
      </c>
      <c r="C271" s="71" t="s">
        <v>483</v>
      </c>
      <c r="D271" s="99" t="s">
        <v>230</v>
      </c>
      <c r="E271" s="99" t="s">
        <v>212</v>
      </c>
      <c r="F271" s="99" t="s">
        <v>215</v>
      </c>
      <c r="G271" s="139" t="s">
        <v>453</v>
      </c>
      <c r="H271" s="142">
        <v>1272</v>
      </c>
      <c r="I271" s="131">
        <v>4470</v>
      </c>
      <c r="J271" s="118">
        <v>368</v>
      </c>
      <c r="K271" s="114">
        <v>7819.51</v>
      </c>
      <c r="L271" s="71">
        <v>68387</v>
      </c>
      <c r="M271" s="71" t="s">
        <v>494</v>
      </c>
      <c r="N271" s="119">
        <v>16193297</v>
      </c>
      <c r="O271" s="71">
        <v>4500508345</v>
      </c>
      <c r="P271" s="149" t="s">
        <v>324</v>
      </c>
      <c r="Q271" s="149" t="s">
        <v>325</v>
      </c>
      <c r="R271" s="148" t="s">
        <v>326</v>
      </c>
      <c r="S271" s="116" t="str">
        <f t="shared" si="40"/>
        <v>68387-Jose Antonio Esquivel Ovando</v>
      </c>
      <c r="T271" s="115" t="str">
        <f t="shared" si="41"/>
        <v>4500508345/Xonacatlan-4470</v>
      </c>
      <c r="U271" s="12" t="str">
        <f>VLOOKUP(P271,[1]Hoja3!$D$40:$F$123,3,0)</f>
        <v>PTSE00184</v>
      </c>
      <c r="V271" s="13">
        <f t="shared" si="42"/>
        <v>7506.7295999999997</v>
      </c>
      <c r="W271" s="14">
        <f t="shared" si="43"/>
        <v>7819.5099999999993</v>
      </c>
      <c r="X271" s="14">
        <f t="shared" si="44"/>
        <v>1251.1215999999999</v>
      </c>
    </row>
    <row r="272" spans="2:24" s="10" customFormat="1" ht="15" customHeight="1" x14ac:dyDescent="0.25">
      <c r="B272" s="99" t="s">
        <v>446</v>
      </c>
      <c r="C272" s="71" t="s">
        <v>483</v>
      </c>
      <c r="D272" s="99" t="s">
        <v>490</v>
      </c>
      <c r="E272" s="99" t="s">
        <v>212</v>
      </c>
      <c r="F272" s="99" t="s">
        <v>232</v>
      </c>
      <c r="G272" s="139" t="s">
        <v>453</v>
      </c>
      <c r="H272" s="142">
        <v>1603</v>
      </c>
      <c r="I272" s="131">
        <v>4790</v>
      </c>
      <c r="J272" s="118">
        <v>238</v>
      </c>
      <c r="K272" s="114">
        <v>4985.51</v>
      </c>
      <c r="L272" s="71">
        <v>68393</v>
      </c>
      <c r="M272" s="71" t="s">
        <v>495</v>
      </c>
      <c r="N272" s="119">
        <v>16193298</v>
      </c>
      <c r="O272" s="71">
        <v>4500508342</v>
      </c>
      <c r="P272" s="149" t="s">
        <v>59</v>
      </c>
      <c r="Q272" s="149" t="s">
        <v>393</v>
      </c>
      <c r="R272" s="148" t="s">
        <v>330</v>
      </c>
      <c r="S272" s="116" t="str">
        <f t="shared" si="40"/>
        <v>68393-Leobardo Oropeza Lopez</v>
      </c>
      <c r="T272" s="115" t="str">
        <f t="shared" si="41"/>
        <v>4500508342/Zumpango-4790</v>
      </c>
      <c r="U272" s="12" t="str">
        <f>VLOOKUP(P272,[1]Hoja3!$D$40:$F$123,3,0)</f>
        <v>PTSE00185</v>
      </c>
      <c r="V272" s="13">
        <f t="shared" si="42"/>
        <v>4786.0896000000002</v>
      </c>
      <c r="W272" s="14">
        <f t="shared" si="43"/>
        <v>4985.51</v>
      </c>
      <c r="X272" s="14">
        <f t="shared" si="44"/>
        <v>797.6816</v>
      </c>
    </row>
    <row r="273" spans="2:24" s="10" customFormat="1" ht="15" customHeight="1" x14ac:dyDescent="0.25">
      <c r="B273" s="99" t="s">
        <v>446</v>
      </c>
      <c r="C273" s="71" t="s">
        <v>483</v>
      </c>
      <c r="D273" s="99" t="s">
        <v>486</v>
      </c>
      <c r="E273" s="99" t="s">
        <v>487</v>
      </c>
      <c r="F273" s="99" t="s">
        <v>488</v>
      </c>
      <c r="G273" s="139" t="s">
        <v>453</v>
      </c>
      <c r="H273" s="142">
        <v>1925</v>
      </c>
      <c r="I273" s="131">
        <v>7080</v>
      </c>
      <c r="J273" s="118">
        <v>310</v>
      </c>
      <c r="K273" s="114">
        <v>6555.11</v>
      </c>
      <c r="L273" s="71">
        <v>68386</v>
      </c>
      <c r="M273" s="71" t="s">
        <v>207</v>
      </c>
      <c r="N273" s="119">
        <v>16193299</v>
      </c>
      <c r="O273" s="71">
        <v>4500508350</v>
      </c>
      <c r="P273" s="149" t="s">
        <v>258</v>
      </c>
      <c r="Q273" s="149" t="s">
        <v>264</v>
      </c>
      <c r="R273" s="148" t="s">
        <v>271</v>
      </c>
      <c r="S273" s="116" t="str">
        <f t="shared" si="40"/>
        <v>68386-Helga Medina Contreras</v>
      </c>
      <c r="T273" s="115" t="str">
        <f t="shared" si="41"/>
        <v>4500508350/Iztapalapa-7080</v>
      </c>
      <c r="U273" s="12" t="str">
        <f>VLOOKUP(P273,[1]Hoja3!$D$40:$F$123,3,0)</f>
        <v>PTSE00186</v>
      </c>
      <c r="V273" s="13">
        <f t="shared" si="42"/>
        <v>6292.9055999999991</v>
      </c>
      <c r="W273" s="14">
        <f t="shared" si="43"/>
        <v>6555.1099999999988</v>
      </c>
      <c r="X273" s="14">
        <f t="shared" si="44"/>
        <v>1048.8175999999999</v>
      </c>
    </row>
    <row r="274" spans="2:24" s="10" customFormat="1" ht="15" customHeight="1" x14ac:dyDescent="0.25">
      <c r="B274" s="99" t="s">
        <v>446</v>
      </c>
      <c r="C274" s="71" t="s">
        <v>483</v>
      </c>
      <c r="D274" s="99" t="s">
        <v>485</v>
      </c>
      <c r="E274" s="99" t="s">
        <v>212</v>
      </c>
      <c r="F274" s="99" t="s">
        <v>225</v>
      </c>
      <c r="G274" s="139"/>
      <c r="H274" s="142">
        <v>0</v>
      </c>
      <c r="I274" s="131">
        <v>0</v>
      </c>
      <c r="J274" s="118">
        <v>264</v>
      </c>
      <c r="K274" s="114">
        <v>2175.4899999999998</v>
      </c>
      <c r="L274" s="71" t="s">
        <v>406</v>
      </c>
      <c r="M274" s="71" t="s">
        <v>420</v>
      </c>
      <c r="N274" s="119">
        <v>16193300</v>
      </c>
      <c r="O274" s="71">
        <v>4500508347</v>
      </c>
      <c r="P274" s="149" t="s">
        <v>42</v>
      </c>
      <c r="Q274" s="149" t="s">
        <v>31</v>
      </c>
      <c r="R274" s="148" t="s">
        <v>268</v>
      </c>
      <c r="S274" s="116" t="str">
        <f t="shared" si="40"/>
        <v>CANCELADO-Erick Arturo Gallosso Hernandez</v>
      </c>
      <c r="T274" s="115" t="str">
        <f t="shared" si="41"/>
        <v>4500508347/Ecatepec-0</v>
      </c>
      <c r="U274" s="12" t="str">
        <f>VLOOKUP(P274,[1]Hoja3!$D$40:$F$123,3,0)</f>
        <v>PTSE00189</v>
      </c>
      <c r="V274" s="13">
        <f t="shared" si="42"/>
        <v>2088.4703999999997</v>
      </c>
      <c r="W274" s="14">
        <f t="shared" si="43"/>
        <v>2175.4899999999998</v>
      </c>
      <c r="X274" s="14">
        <f t="shared" si="44"/>
        <v>348.07839999999999</v>
      </c>
    </row>
    <row r="275" spans="2:24" s="10" customFormat="1" ht="15" customHeight="1" x14ac:dyDescent="0.25">
      <c r="B275" s="99" t="s">
        <v>423</v>
      </c>
      <c r="C275" s="71" t="s">
        <v>483</v>
      </c>
      <c r="D275" s="99" t="s">
        <v>235</v>
      </c>
      <c r="E275" s="99" t="s">
        <v>185</v>
      </c>
      <c r="F275" s="99" t="s">
        <v>236</v>
      </c>
      <c r="G275" s="139" t="s">
        <v>467</v>
      </c>
      <c r="H275" s="142">
        <v>1260</v>
      </c>
      <c r="I275" s="131">
        <v>3700</v>
      </c>
      <c r="J275" s="118">
        <v>254</v>
      </c>
      <c r="K275" s="114">
        <v>5334.31</v>
      </c>
      <c r="L275" s="71">
        <v>61430</v>
      </c>
      <c r="M275" s="71" t="s">
        <v>251</v>
      </c>
      <c r="N275" s="119">
        <v>16193301</v>
      </c>
      <c r="O275" s="71">
        <v>4500508354</v>
      </c>
      <c r="P275" s="149" t="s">
        <v>188</v>
      </c>
      <c r="Q275" s="149" t="s">
        <v>186</v>
      </c>
      <c r="R275" s="148" t="s">
        <v>396</v>
      </c>
      <c r="S275" s="116" t="str">
        <f t="shared" si="40"/>
        <v>61430-Expendio Actopan</v>
      </c>
      <c r="T275" s="115" t="str">
        <f t="shared" si="41"/>
        <v>4500508354/Actopan-3700</v>
      </c>
      <c r="U275" s="12" t="str">
        <f>VLOOKUP(P275,[1]Hoja3!$D$40:$F$123,3,0)</f>
        <v>PTSE00191</v>
      </c>
      <c r="V275" s="13">
        <f t="shared" si="42"/>
        <v>5120.9376000000002</v>
      </c>
      <c r="W275" s="14">
        <f t="shared" si="43"/>
        <v>5334.31</v>
      </c>
      <c r="X275" s="14">
        <f t="shared" si="44"/>
        <v>853.48960000000011</v>
      </c>
    </row>
    <row r="276" spans="2:24" s="10" customFormat="1" ht="15" customHeight="1" x14ac:dyDescent="0.25">
      <c r="B276" s="99" t="s">
        <v>446</v>
      </c>
      <c r="C276" s="71" t="s">
        <v>483</v>
      </c>
      <c r="D276" s="99" t="s">
        <v>297</v>
      </c>
      <c r="E276" s="99" t="s">
        <v>212</v>
      </c>
      <c r="F276" s="99" t="s">
        <v>298</v>
      </c>
      <c r="G276" s="139" t="s">
        <v>453</v>
      </c>
      <c r="H276" s="142">
        <v>679</v>
      </c>
      <c r="I276" s="131">
        <v>2370</v>
      </c>
      <c r="J276" s="118">
        <v>390</v>
      </c>
      <c r="K276" s="114">
        <v>8299.11</v>
      </c>
      <c r="L276" s="71">
        <v>68389</v>
      </c>
      <c r="M276" s="71" t="s">
        <v>493</v>
      </c>
      <c r="N276" s="119">
        <v>16193302</v>
      </c>
      <c r="O276" s="71">
        <v>4500508344</v>
      </c>
      <c r="P276" s="149" t="s">
        <v>259</v>
      </c>
      <c r="Q276" s="149" t="s">
        <v>244</v>
      </c>
      <c r="R276" s="148" t="s">
        <v>275</v>
      </c>
      <c r="S276" s="116" t="str">
        <f t="shared" si="40"/>
        <v>68389-Osoyla Ovando Leviathan</v>
      </c>
      <c r="T276" s="115" t="str">
        <f t="shared" si="41"/>
        <v>4500508344/Temoaya-2370</v>
      </c>
      <c r="U276" s="12" t="str">
        <f>VLOOKUP(P276,[1]Hoja3!$D$40:$F$123,3,0)</f>
        <v>PTSE00192</v>
      </c>
      <c r="V276" s="13">
        <f t="shared" si="42"/>
        <v>7967.1456000000007</v>
      </c>
      <c r="W276" s="14">
        <f t="shared" si="43"/>
        <v>8299.11</v>
      </c>
      <c r="X276" s="14">
        <f t="shared" si="44"/>
        <v>1327.8576</v>
      </c>
    </row>
    <row r="277" spans="2:24" s="10" customFormat="1" ht="15" customHeight="1" x14ac:dyDescent="0.25">
      <c r="B277" s="99" t="s">
        <v>423</v>
      </c>
      <c r="C277" s="71" t="s">
        <v>483</v>
      </c>
      <c r="D277" s="99" t="s">
        <v>237</v>
      </c>
      <c r="E277" s="99" t="s">
        <v>185</v>
      </c>
      <c r="F277" s="99" t="s">
        <v>238</v>
      </c>
      <c r="G277" s="139" t="s">
        <v>467</v>
      </c>
      <c r="H277" s="142">
        <v>2520</v>
      </c>
      <c r="I277" s="131">
        <v>7400</v>
      </c>
      <c r="J277" s="118">
        <v>288</v>
      </c>
      <c r="K277" s="114">
        <v>6075.51</v>
      </c>
      <c r="L277" s="71">
        <v>61429</v>
      </c>
      <c r="M277" s="71" t="s">
        <v>207</v>
      </c>
      <c r="N277" s="119">
        <v>16193303</v>
      </c>
      <c r="O277" s="71">
        <v>4500508355</v>
      </c>
      <c r="P277" s="149" t="s">
        <v>100</v>
      </c>
      <c r="Q277" s="149" t="s">
        <v>261</v>
      </c>
      <c r="R277" s="148" t="s">
        <v>462</v>
      </c>
      <c r="S277" s="116" t="str">
        <f t="shared" si="40"/>
        <v>61429-Expendio Tulancingo</v>
      </c>
      <c r="T277" s="115" t="str">
        <f t="shared" si="41"/>
        <v>4500508355/Tulancingo-7400</v>
      </c>
      <c r="U277" s="12" t="str">
        <f>VLOOKUP(P277,[1]Hoja3!$D$40:$F$123,3,0)</f>
        <v>PTSE00194</v>
      </c>
      <c r="V277" s="13">
        <f t="shared" si="42"/>
        <v>5832.4895999999999</v>
      </c>
      <c r="W277" s="14">
        <f t="shared" si="43"/>
        <v>6075.51</v>
      </c>
      <c r="X277" s="14">
        <f t="shared" si="44"/>
        <v>972.08160000000009</v>
      </c>
    </row>
    <row r="278" spans="2:24" s="10" customFormat="1" ht="15" customHeight="1" x14ac:dyDescent="0.25">
      <c r="B278" s="99" t="s">
        <v>446</v>
      </c>
      <c r="C278" s="71" t="s">
        <v>483</v>
      </c>
      <c r="D278" s="99" t="s">
        <v>485</v>
      </c>
      <c r="E278" s="99" t="s">
        <v>212</v>
      </c>
      <c r="F278" s="99" t="s">
        <v>225</v>
      </c>
      <c r="G278" s="139" t="s">
        <v>453</v>
      </c>
      <c r="H278" s="142">
        <v>1512</v>
      </c>
      <c r="I278" s="131">
        <v>5740</v>
      </c>
      <c r="J278" s="118">
        <v>264</v>
      </c>
      <c r="K278" s="114">
        <v>5552.31</v>
      </c>
      <c r="L278" s="71">
        <v>68377</v>
      </c>
      <c r="M278" s="71" t="s">
        <v>207</v>
      </c>
      <c r="N278" s="119">
        <v>16193304</v>
      </c>
      <c r="O278" s="71">
        <v>4500508346</v>
      </c>
      <c r="P278" s="149" t="s">
        <v>39</v>
      </c>
      <c r="Q278" s="149" t="s">
        <v>29</v>
      </c>
      <c r="R278" s="148" t="s">
        <v>278</v>
      </c>
      <c r="S278" s="116" t="str">
        <f t="shared" si="40"/>
        <v>68377-Erick Arturo Gallosso Hernandez</v>
      </c>
      <c r="T278" s="115" t="str">
        <f t="shared" si="41"/>
        <v>4500508346/Ecatepec-5740</v>
      </c>
      <c r="U278" s="12" t="str">
        <f>VLOOKUP(P278,[1]Hoja3!$D$40:$F$123,3,0)</f>
        <v>PTSE00196</v>
      </c>
      <c r="V278" s="13">
        <f t="shared" si="42"/>
        <v>5330.2175999999999</v>
      </c>
      <c r="W278" s="14">
        <f t="shared" si="43"/>
        <v>5552.3099999999995</v>
      </c>
      <c r="X278" s="14">
        <f t="shared" si="44"/>
        <v>888.36959999999999</v>
      </c>
    </row>
    <row r="279" spans="2:24" s="10" customFormat="1" ht="15" customHeight="1" x14ac:dyDescent="0.25">
      <c r="B279" s="99" t="s">
        <v>446</v>
      </c>
      <c r="C279" s="71" t="s">
        <v>483</v>
      </c>
      <c r="D279" s="99" t="s">
        <v>448</v>
      </c>
      <c r="E279" s="99" t="s">
        <v>378</v>
      </c>
      <c r="F279" s="99" t="s">
        <v>449</v>
      </c>
      <c r="G279" s="139" t="s">
        <v>453</v>
      </c>
      <c r="H279" s="142">
        <v>1260</v>
      </c>
      <c r="I279" s="131">
        <v>3540</v>
      </c>
      <c r="J279" s="118">
        <v>630</v>
      </c>
      <c r="K279" s="114">
        <v>13388.17</v>
      </c>
      <c r="L279" s="71">
        <v>68396</v>
      </c>
      <c r="M279" s="71" t="s">
        <v>187</v>
      </c>
      <c r="N279" s="119">
        <v>16193305</v>
      </c>
      <c r="O279" s="71">
        <v>4500508348</v>
      </c>
      <c r="P279" s="149" t="s">
        <v>52</v>
      </c>
      <c r="Q279" s="149" t="s">
        <v>262</v>
      </c>
      <c r="R279" s="148" t="s">
        <v>267</v>
      </c>
      <c r="S279" s="116" t="str">
        <f t="shared" si="40"/>
        <v>68396-Expendio Zacatepec</v>
      </c>
      <c r="T279" s="115" t="str">
        <f t="shared" si="41"/>
        <v>4500508348/Oriental-3540</v>
      </c>
      <c r="U279" s="12" t="str">
        <f>VLOOKUP(P279,[1]Hoja3!$D$40:$F$123,3,0)</f>
        <v>PTSE00344</v>
      </c>
      <c r="V279" s="13">
        <f t="shared" si="42"/>
        <v>12852.6432</v>
      </c>
      <c r="W279" s="14">
        <f t="shared" si="43"/>
        <v>13388.17</v>
      </c>
      <c r="X279" s="14">
        <f t="shared" si="44"/>
        <v>2142.1071999999999</v>
      </c>
    </row>
    <row r="280" spans="2:24" s="10" customFormat="1" ht="15" customHeight="1" x14ac:dyDescent="0.25">
      <c r="B280" s="99" t="s">
        <v>423</v>
      </c>
      <c r="C280" s="71" t="s">
        <v>483</v>
      </c>
      <c r="D280" s="99" t="s">
        <v>239</v>
      </c>
      <c r="E280" s="99" t="s">
        <v>212</v>
      </c>
      <c r="F280" s="99" t="s">
        <v>240</v>
      </c>
      <c r="G280" s="139" t="s">
        <v>467</v>
      </c>
      <c r="H280" s="142">
        <v>1400</v>
      </c>
      <c r="I280" s="131">
        <v>4050</v>
      </c>
      <c r="J280" s="118">
        <v>98.4</v>
      </c>
      <c r="K280" s="114">
        <v>4229.17</v>
      </c>
      <c r="L280" s="71">
        <v>61434</v>
      </c>
      <c r="M280" s="71" t="s">
        <v>187</v>
      </c>
      <c r="N280" s="119">
        <v>16193306</v>
      </c>
      <c r="O280" s="71">
        <v>4500508356</v>
      </c>
      <c r="P280" s="149" t="s">
        <v>55</v>
      </c>
      <c r="Q280" s="149" t="s">
        <v>49</v>
      </c>
      <c r="R280" s="148" t="s">
        <v>270</v>
      </c>
      <c r="S280" s="116" t="str">
        <f t="shared" si="40"/>
        <v>61434-Rastro Atizapan</v>
      </c>
      <c r="T280" s="115" t="str">
        <f t="shared" si="41"/>
        <v>4500508356/Atizapan de Zaragoza-4050</v>
      </c>
      <c r="U280" s="12" t="str">
        <f>VLOOKUP(P280,[1]Hoja3!$D$40:$F$123,3,0)</f>
        <v>PTSE00345</v>
      </c>
      <c r="V280" s="13">
        <f t="shared" si="42"/>
        <v>4060.0032000000001</v>
      </c>
      <c r="W280" s="14">
        <f t="shared" si="43"/>
        <v>4229.17</v>
      </c>
      <c r="X280" s="14">
        <f t="shared" si="44"/>
        <v>676.66719999999998</v>
      </c>
    </row>
    <row r="281" spans="2:24" s="10" customFormat="1" ht="15" customHeight="1" x14ac:dyDescent="0.25">
      <c r="B281" s="99" t="s">
        <v>446</v>
      </c>
      <c r="C281" s="71" t="s">
        <v>483</v>
      </c>
      <c r="D281" s="99" t="s">
        <v>22</v>
      </c>
      <c r="E281" s="99" t="s">
        <v>212</v>
      </c>
      <c r="F281" s="99" t="s">
        <v>296</v>
      </c>
      <c r="G281" s="139" t="s">
        <v>453</v>
      </c>
      <c r="H281" s="142">
        <v>1120</v>
      </c>
      <c r="I281" s="131">
        <v>3970</v>
      </c>
      <c r="J281" s="118">
        <v>320</v>
      </c>
      <c r="K281" s="114">
        <v>6785.17</v>
      </c>
      <c r="L281" s="71">
        <v>68394</v>
      </c>
      <c r="M281" s="71" t="s">
        <v>187</v>
      </c>
      <c r="N281" s="119">
        <v>16193307</v>
      </c>
      <c r="O281" s="71">
        <v>4500508349</v>
      </c>
      <c r="P281" s="149" t="s">
        <v>38</v>
      </c>
      <c r="Q281" s="149" t="s">
        <v>28</v>
      </c>
      <c r="R281" s="148" t="s">
        <v>441</v>
      </c>
      <c r="S281" s="116" t="str">
        <f t="shared" si="40"/>
        <v>68394-Expendio Tecamac</v>
      </c>
      <c r="T281" s="115" t="str">
        <f t="shared" si="41"/>
        <v>4500508349/Tecamac-3970</v>
      </c>
      <c r="U281" s="12" t="str">
        <f>VLOOKUP(P281,[1]Hoja3!$D$40:$F$123,3,0)</f>
        <v>PTSE00346</v>
      </c>
      <c r="V281" s="13">
        <f t="shared" si="42"/>
        <v>6513.7632000000003</v>
      </c>
      <c r="W281" s="14">
        <f t="shared" si="43"/>
        <v>6785.170000000001</v>
      </c>
      <c r="X281" s="14">
        <f t="shared" si="44"/>
        <v>1085.6272000000001</v>
      </c>
    </row>
    <row r="282" spans="2:24" s="10" customFormat="1" ht="14.25" customHeight="1" x14ac:dyDescent="0.25">
      <c r="B282" s="99" t="s">
        <v>210</v>
      </c>
      <c r="C282" s="71" t="s">
        <v>483</v>
      </c>
      <c r="D282" s="99" t="s">
        <v>239</v>
      </c>
      <c r="E282" s="99" t="s">
        <v>212</v>
      </c>
      <c r="F282" s="99" t="s">
        <v>240</v>
      </c>
      <c r="G282" s="139" t="s">
        <v>348</v>
      </c>
      <c r="H282" s="142">
        <v>4200</v>
      </c>
      <c r="I282" s="131">
        <v>15500</v>
      </c>
      <c r="J282" s="118">
        <v>724</v>
      </c>
      <c r="K282" s="114">
        <v>21465.759999999998</v>
      </c>
      <c r="L282" s="71">
        <v>68644</v>
      </c>
      <c r="M282" s="71" t="s">
        <v>257</v>
      </c>
      <c r="N282" s="119">
        <v>16193308</v>
      </c>
      <c r="O282" s="71">
        <v>4500508324</v>
      </c>
      <c r="P282" s="149" t="s">
        <v>33</v>
      </c>
      <c r="Q282" s="149" t="s">
        <v>44</v>
      </c>
      <c r="R282" s="148" t="s">
        <v>332</v>
      </c>
      <c r="S282" s="116" t="str">
        <f t="shared" si="40"/>
        <v>68644-Rastro Atizapan</v>
      </c>
      <c r="T282" s="115" t="str">
        <f t="shared" si="41"/>
        <v>4500508324/Atizapan de Zaragoza-15500</v>
      </c>
      <c r="U282" s="12" t="str">
        <f>VLOOKUP(P282,[1]Hoja3!$D$40:$F$123,3,0)</f>
        <v>PTSE00308</v>
      </c>
      <c r="V282" s="13">
        <f t="shared" si="42"/>
        <v>20607.1296</v>
      </c>
      <c r="W282" s="14">
        <f t="shared" si="43"/>
        <v>21465.760000000002</v>
      </c>
      <c r="X282" s="14">
        <f t="shared" si="44"/>
        <v>3434.5216000000005</v>
      </c>
    </row>
    <row r="283" spans="2:24" s="10" customFormat="1" ht="15" customHeight="1" x14ac:dyDescent="0.25">
      <c r="B283" s="99" t="s">
        <v>210</v>
      </c>
      <c r="C283" s="71" t="s">
        <v>483</v>
      </c>
      <c r="D283" s="99" t="s">
        <v>239</v>
      </c>
      <c r="E283" s="99" t="s">
        <v>212</v>
      </c>
      <c r="F283" s="99" t="s">
        <v>240</v>
      </c>
      <c r="G283" s="139" t="s">
        <v>348</v>
      </c>
      <c r="H283" s="142">
        <v>4800</v>
      </c>
      <c r="I283" s="131">
        <v>16630</v>
      </c>
      <c r="J283" s="118">
        <v>724</v>
      </c>
      <c r="K283" s="114">
        <v>21465.759999999998</v>
      </c>
      <c r="L283" s="71">
        <v>68642</v>
      </c>
      <c r="M283" s="71" t="s">
        <v>257</v>
      </c>
      <c r="N283" s="119">
        <v>16193309</v>
      </c>
      <c r="O283" s="71">
        <v>4500508328</v>
      </c>
      <c r="P283" s="149" t="s">
        <v>51</v>
      </c>
      <c r="Q283" s="149" t="s">
        <v>57</v>
      </c>
      <c r="R283" s="148" t="s">
        <v>58</v>
      </c>
      <c r="S283" s="116" t="str">
        <f t="shared" si="40"/>
        <v>68642-Rastro Atizapan</v>
      </c>
      <c r="T283" s="115" t="str">
        <f t="shared" si="41"/>
        <v>4500508328/Atizapan de Zaragoza-16630</v>
      </c>
      <c r="U283" s="12" t="str">
        <f>VLOOKUP(P283,[1]Hoja3!$D$40:$F$123,3,0)</f>
        <v>PTSE00309</v>
      </c>
      <c r="V283" s="13">
        <f t="shared" si="42"/>
        <v>20607.1296</v>
      </c>
      <c r="W283" s="14">
        <f t="shared" si="43"/>
        <v>21465.760000000002</v>
      </c>
      <c r="X283" s="14">
        <f t="shared" si="44"/>
        <v>3434.5216000000005</v>
      </c>
    </row>
    <row r="284" spans="2:24" s="10" customFormat="1" ht="15" customHeight="1" x14ac:dyDescent="0.25">
      <c r="B284" s="99" t="s">
        <v>423</v>
      </c>
      <c r="C284" s="71" t="s">
        <v>483</v>
      </c>
      <c r="D284" s="99" t="s">
        <v>239</v>
      </c>
      <c r="E284" s="99" t="s">
        <v>212</v>
      </c>
      <c r="F284" s="99" t="s">
        <v>240</v>
      </c>
      <c r="G284" s="139" t="s">
        <v>467</v>
      </c>
      <c r="H284" s="142">
        <v>3222</v>
      </c>
      <c r="I284" s="131">
        <v>9680</v>
      </c>
      <c r="J284" s="118">
        <v>98.4</v>
      </c>
      <c r="K284" s="114">
        <v>5516.03</v>
      </c>
      <c r="L284" s="71">
        <v>61425</v>
      </c>
      <c r="M284" s="71" t="s">
        <v>389</v>
      </c>
      <c r="N284" s="119">
        <v>16193310</v>
      </c>
      <c r="O284" s="71">
        <v>4500508357</v>
      </c>
      <c r="P284" s="149" t="s">
        <v>35</v>
      </c>
      <c r="Q284" s="149" t="s">
        <v>26</v>
      </c>
      <c r="R284" s="148" t="s">
        <v>443</v>
      </c>
      <c r="S284" s="116" t="str">
        <f t="shared" si="40"/>
        <v>61425-Rastro Atizapan</v>
      </c>
      <c r="T284" s="115" t="str">
        <f t="shared" si="41"/>
        <v>4500508357/Atizapan de Zaragoza-9680</v>
      </c>
      <c r="U284" s="12" t="str">
        <f>VLOOKUP(P284,[1]Hoja3!$D$40:$F$123,3,0)</f>
        <v>PTSE00335</v>
      </c>
      <c r="V284" s="13">
        <f t="shared" si="42"/>
        <v>5295.3887999999997</v>
      </c>
      <c r="W284" s="14">
        <f t="shared" si="43"/>
        <v>5516.03</v>
      </c>
      <c r="X284" s="14">
        <f t="shared" si="44"/>
        <v>882.56479999999999</v>
      </c>
    </row>
    <row r="285" spans="2:24" s="10" customFormat="1" ht="15" customHeight="1" x14ac:dyDescent="0.25">
      <c r="B285" s="99" t="s">
        <v>446</v>
      </c>
      <c r="C285" s="71" t="s">
        <v>483</v>
      </c>
      <c r="D285" s="99" t="s">
        <v>489</v>
      </c>
      <c r="E285" s="99" t="s">
        <v>487</v>
      </c>
      <c r="F285" s="99" t="s">
        <v>488</v>
      </c>
      <c r="G285" s="139" t="s">
        <v>453</v>
      </c>
      <c r="H285" s="142">
        <v>1267</v>
      </c>
      <c r="I285" s="131">
        <v>4290</v>
      </c>
      <c r="J285" s="118">
        <v>316</v>
      </c>
      <c r="K285" s="114">
        <v>7433.83</v>
      </c>
      <c r="L285" s="71">
        <v>68392</v>
      </c>
      <c r="M285" s="71" t="s">
        <v>492</v>
      </c>
      <c r="N285" s="119">
        <v>16193311</v>
      </c>
      <c r="O285" s="71">
        <v>4500508343</v>
      </c>
      <c r="P285" s="149" t="s">
        <v>96</v>
      </c>
      <c r="Q285" s="149" t="s">
        <v>97</v>
      </c>
      <c r="R285" s="148" t="s">
        <v>463</v>
      </c>
      <c r="S285" s="116" t="str">
        <f t="shared" si="40"/>
        <v>68392-Jose De Jesus Muñiz Escorcia</v>
      </c>
      <c r="T285" s="115" t="str">
        <f t="shared" si="41"/>
        <v>4500508343/Iztapalapa-4290</v>
      </c>
      <c r="U285" s="12" t="str">
        <f>VLOOKUP(P285,[1]Hoja3!$D$40:$F$123,3,0)</f>
        <v>PTSE00330</v>
      </c>
      <c r="V285" s="13">
        <f t="shared" si="42"/>
        <v>7136.4767999999995</v>
      </c>
      <c r="W285" s="14">
        <f t="shared" si="43"/>
        <v>7433.829999999999</v>
      </c>
      <c r="X285" s="14">
        <f t="shared" si="44"/>
        <v>1189.4127999999998</v>
      </c>
    </row>
    <row r="286" spans="2:24" s="10" customFormat="1" ht="15" customHeight="1" x14ac:dyDescent="0.25">
      <c r="B286" s="99" t="s">
        <v>484</v>
      </c>
      <c r="C286" s="71" t="s">
        <v>483</v>
      </c>
      <c r="D286" s="99" t="s">
        <v>223</v>
      </c>
      <c r="E286" s="99" t="s">
        <v>212</v>
      </c>
      <c r="F286" s="99" t="s">
        <v>224</v>
      </c>
      <c r="G286" s="139" t="s">
        <v>491</v>
      </c>
      <c r="H286" s="142">
        <v>1512</v>
      </c>
      <c r="I286" s="131">
        <v>5690</v>
      </c>
      <c r="J286" s="118">
        <v>490</v>
      </c>
      <c r="K286" s="114">
        <v>10662.18</v>
      </c>
      <c r="L286" s="71">
        <v>45789</v>
      </c>
      <c r="M286" s="71" t="s">
        <v>419</v>
      </c>
      <c r="N286" s="119">
        <v>16193312</v>
      </c>
      <c r="O286" s="71">
        <v>4500508336</v>
      </c>
      <c r="P286" s="149" t="s">
        <v>54</v>
      </c>
      <c r="Q286" s="149" t="s">
        <v>48</v>
      </c>
      <c r="R286" s="148" t="s">
        <v>329</v>
      </c>
      <c r="S286" s="116" t="str">
        <f t="shared" si="40"/>
        <v>45789-Expendio Colmena</v>
      </c>
      <c r="T286" s="115" t="str">
        <f t="shared" si="41"/>
        <v>4500508336/Nicolas Romero-5690</v>
      </c>
      <c r="U286" s="12" t="str">
        <f>VLOOKUP(P286,[1]Hoja3!$D$40:$F$123,3,0)</f>
        <v>PTSE00332</v>
      </c>
      <c r="V286" s="13">
        <f t="shared" si="42"/>
        <v>10235.692800000001</v>
      </c>
      <c r="W286" s="14">
        <f t="shared" si="43"/>
        <v>10662.18</v>
      </c>
      <c r="X286" s="14">
        <f t="shared" si="44"/>
        <v>1705.9488000000001</v>
      </c>
    </row>
    <row r="287" spans="2:24" s="10" customFormat="1" ht="15" customHeight="1" x14ac:dyDescent="0.25">
      <c r="B287" s="99" t="s">
        <v>210</v>
      </c>
      <c r="C287" s="71" t="s">
        <v>483</v>
      </c>
      <c r="D287" s="99" t="s">
        <v>239</v>
      </c>
      <c r="E287" s="99" t="s">
        <v>212</v>
      </c>
      <c r="F287" s="99" t="s">
        <v>240</v>
      </c>
      <c r="G287" s="139" t="s">
        <v>348</v>
      </c>
      <c r="H287" s="142">
        <v>4036</v>
      </c>
      <c r="I287" s="131">
        <v>15150</v>
      </c>
      <c r="J287" s="118">
        <v>724</v>
      </c>
      <c r="K287" s="114">
        <v>21465.759999999998</v>
      </c>
      <c r="L287" s="71">
        <v>63148</v>
      </c>
      <c r="M287" s="71" t="s">
        <v>496</v>
      </c>
      <c r="N287" s="119">
        <v>16193313</v>
      </c>
      <c r="O287" s="71">
        <v>4500508326</v>
      </c>
      <c r="P287" s="149" t="s">
        <v>136</v>
      </c>
      <c r="Q287" s="149" t="s">
        <v>266</v>
      </c>
      <c r="R287" s="148" t="s">
        <v>45</v>
      </c>
      <c r="S287" s="116" t="str">
        <f t="shared" si="40"/>
        <v>63148-Rastro Atizapan</v>
      </c>
      <c r="T287" s="115" t="str">
        <f t="shared" si="41"/>
        <v>4500508326/Atizapan de Zaragoza-15150</v>
      </c>
      <c r="U287" s="12" t="str">
        <f>VLOOKUP(P287,[1]Hoja3!$D$40:$F$123,3,0)</f>
        <v>PTSE00361</v>
      </c>
      <c r="V287" s="13">
        <f t="shared" si="42"/>
        <v>20607.1296</v>
      </c>
      <c r="W287" s="14">
        <f t="shared" si="43"/>
        <v>21465.760000000002</v>
      </c>
      <c r="X287" s="14">
        <f t="shared" si="44"/>
        <v>3434.5216000000005</v>
      </c>
    </row>
    <row r="288" spans="2:24" s="10" customFormat="1" ht="15" customHeight="1" x14ac:dyDescent="0.25">
      <c r="B288" s="99" t="s">
        <v>210</v>
      </c>
      <c r="C288" s="71" t="s">
        <v>483</v>
      </c>
      <c r="D288" s="99" t="s">
        <v>239</v>
      </c>
      <c r="E288" s="99" t="s">
        <v>212</v>
      </c>
      <c r="F288" s="99" t="s">
        <v>240</v>
      </c>
      <c r="G288" s="139" t="s">
        <v>348</v>
      </c>
      <c r="H288" s="142">
        <v>4130</v>
      </c>
      <c r="I288" s="131">
        <v>16110</v>
      </c>
      <c r="J288" s="118">
        <v>724</v>
      </c>
      <c r="K288" s="114">
        <v>21465.759999999998</v>
      </c>
      <c r="L288" s="71">
        <v>68647</v>
      </c>
      <c r="M288" s="71" t="s">
        <v>454</v>
      </c>
      <c r="N288" s="119">
        <v>16193314</v>
      </c>
      <c r="O288" s="71">
        <v>4500508325</v>
      </c>
      <c r="P288" s="149" t="s">
        <v>32</v>
      </c>
      <c r="Q288" s="149" t="s">
        <v>43</v>
      </c>
      <c r="R288" s="148" t="s">
        <v>334</v>
      </c>
      <c r="S288" s="116" t="str">
        <f t="shared" si="40"/>
        <v>68647-Rastro Atizapan</v>
      </c>
      <c r="T288" s="115" t="str">
        <f t="shared" si="41"/>
        <v>4500508325/Atizapan de Zaragoza-16110</v>
      </c>
      <c r="U288" s="12" t="str">
        <f>VLOOKUP(P288,[1]Hoja3!$D$40:$F$123,3,0)</f>
        <v>PTSE00362</v>
      </c>
      <c r="V288" s="13">
        <f t="shared" si="42"/>
        <v>20607.1296</v>
      </c>
      <c r="W288" s="14">
        <f t="shared" si="43"/>
        <v>21465.760000000002</v>
      </c>
      <c r="X288" s="14">
        <f t="shared" si="44"/>
        <v>3434.5216000000005</v>
      </c>
    </row>
    <row r="289" spans="2:24" s="10" customFormat="1" ht="15" customHeight="1" x14ac:dyDescent="0.25">
      <c r="B289" s="99" t="s">
        <v>210</v>
      </c>
      <c r="C289" s="71" t="s">
        <v>483</v>
      </c>
      <c r="D289" s="99" t="s">
        <v>239</v>
      </c>
      <c r="E289" s="99" t="s">
        <v>212</v>
      </c>
      <c r="F289" s="99" t="s">
        <v>240</v>
      </c>
      <c r="G289" s="139" t="s">
        <v>348</v>
      </c>
      <c r="H289" s="142">
        <v>4510</v>
      </c>
      <c r="I289" s="131">
        <v>15420</v>
      </c>
      <c r="J289" s="118">
        <v>724</v>
      </c>
      <c r="K289" s="114">
        <v>21465.759999999998</v>
      </c>
      <c r="L289" s="71">
        <v>68643</v>
      </c>
      <c r="M289" s="71" t="s">
        <v>460</v>
      </c>
      <c r="N289" s="119">
        <v>16193315</v>
      </c>
      <c r="O289" s="71">
        <v>4500508327</v>
      </c>
      <c r="P289" s="149" t="s">
        <v>260</v>
      </c>
      <c r="Q289" s="149" t="s">
        <v>265</v>
      </c>
      <c r="R289" s="148" t="s">
        <v>281</v>
      </c>
      <c r="S289" s="116" t="str">
        <f t="shared" si="40"/>
        <v>68643-Rastro Atizapan</v>
      </c>
      <c r="T289" s="115" t="str">
        <f t="shared" si="41"/>
        <v>4500508327/Atizapan de Zaragoza-15420</v>
      </c>
      <c r="U289" s="12" t="str">
        <f>VLOOKUP(P289,[1]Hoja3!$D$40:$F$123,3,0)</f>
        <v>PTSE00360</v>
      </c>
      <c r="V289" s="13">
        <f t="shared" si="42"/>
        <v>20607.1296</v>
      </c>
      <c r="W289" s="14">
        <f t="shared" si="43"/>
        <v>21465.760000000002</v>
      </c>
      <c r="X289" s="14">
        <f t="shared" si="44"/>
        <v>3434.5216000000005</v>
      </c>
    </row>
    <row r="290" spans="2:24" s="10" customFormat="1" x14ac:dyDescent="0.25">
      <c r="B290" s="152"/>
      <c r="C290" s="153"/>
      <c r="G290" s="154"/>
      <c r="H290" s="155"/>
      <c r="I290" s="156"/>
      <c r="J290" s="156"/>
      <c r="K290" s="153"/>
      <c r="L290" s="153"/>
      <c r="M290" s="153"/>
      <c r="N290" s="153"/>
      <c r="Q290" s="153"/>
    </row>
    <row r="291" spans="2:24" s="135" customFormat="1" x14ac:dyDescent="0.25">
      <c r="B291" s="1"/>
      <c r="C291" s="22"/>
      <c r="F291" s="10"/>
      <c r="G291" s="140"/>
      <c r="H291" s="143"/>
      <c r="I291" s="2"/>
      <c r="J291" s="2"/>
      <c r="K291" s="22"/>
      <c r="L291" s="22"/>
      <c r="M291" s="22"/>
      <c r="N291" s="22"/>
      <c r="Q291" s="22"/>
    </row>
    <row r="292" spans="2:24" s="135" customFormat="1" ht="15.75" x14ac:dyDescent="0.25">
      <c r="B292" s="18"/>
      <c r="C292" s="16"/>
      <c r="D292" s="15"/>
      <c r="E292" s="5"/>
      <c r="F292" s="146"/>
      <c r="G292" s="96"/>
      <c r="H292" s="141"/>
      <c r="I292" s="112"/>
      <c r="J292" s="113"/>
      <c r="K292" s="4"/>
      <c r="L292" s="4"/>
      <c r="M292" s="160">
        <f>+V292+X292</f>
        <v>241178.14559999999</v>
      </c>
      <c r="N292" s="160"/>
      <c r="O292" s="17"/>
      <c r="P292" s="17"/>
      <c r="Q292" s="16"/>
      <c r="R292" s="18"/>
      <c r="S292" s="5"/>
      <c r="T292" s="3"/>
      <c r="U292" s="5"/>
      <c r="V292" s="19">
        <f>SUM(V268:V289)</f>
        <v>206724.12479999999</v>
      </c>
      <c r="W292" s="19">
        <f>SUM(W265:W289)</f>
        <v>215337.63</v>
      </c>
      <c r="X292" s="19">
        <f>SUM(X265:X289)</f>
        <v>34454.020799999998</v>
      </c>
    </row>
    <row r="293" spans="2:24" s="135" customFormat="1" ht="15.75" x14ac:dyDescent="0.25">
      <c r="B293" s="18"/>
      <c r="C293" s="16"/>
      <c r="D293" s="15"/>
      <c r="E293" s="5"/>
      <c r="F293" s="146"/>
      <c r="G293" s="96"/>
      <c r="H293" s="141"/>
      <c r="I293" s="112"/>
      <c r="J293" s="113"/>
      <c r="K293" s="4"/>
      <c r="L293" s="4"/>
      <c r="M293" s="20"/>
      <c r="N293" s="21"/>
      <c r="O293" s="17"/>
      <c r="P293" s="17"/>
      <c r="Q293" s="16"/>
      <c r="R293" s="18"/>
      <c r="S293" s="5"/>
      <c r="T293" s="3"/>
      <c r="U293" s="5"/>
      <c r="V293" s="19"/>
      <c r="W293" s="19"/>
      <c r="X293" s="2"/>
    </row>
    <row r="294" spans="2:24" s="135" customFormat="1" ht="23.25" x14ac:dyDescent="0.3">
      <c r="B294" s="1"/>
      <c r="C294" s="22"/>
      <c r="F294" s="147"/>
      <c r="G294" s="140"/>
      <c r="H294" s="161" t="s">
        <v>17</v>
      </c>
      <c r="I294" s="161"/>
      <c r="J294" s="161"/>
      <c r="K294" s="161"/>
      <c r="L294" s="162">
        <v>4500115787</v>
      </c>
      <c r="M294" s="162"/>
      <c r="N294" s="162"/>
      <c r="O294" s="162"/>
      <c r="P294" s="24"/>
      <c r="Q294" s="22"/>
      <c r="R294" s="1"/>
      <c r="S294" s="1"/>
      <c r="T294" s="136"/>
      <c r="U294" s="1"/>
      <c r="V294" s="2"/>
      <c r="W294" s="2"/>
      <c r="X294" s="2"/>
    </row>
    <row r="299" spans="2:24" s="135" customFormat="1" x14ac:dyDescent="0.25">
      <c r="B299" s="159" t="s">
        <v>559</v>
      </c>
      <c r="C299" s="159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"/>
      <c r="V299" s="2"/>
      <c r="W299" s="2"/>
      <c r="X299" s="2"/>
    </row>
    <row r="300" spans="2:24" s="135" customFormat="1" ht="18.75" customHeight="1" x14ac:dyDescent="0.25">
      <c r="B300" s="159"/>
      <c r="C300" s="159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"/>
      <c r="V300" s="2"/>
      <c r="W300" s="2"/>
      <c r="X300" s="2"/>
    </row>
    <row r="301" spans="2:24" s="135" customFormat="1" x14ac:dyDescent="0.25">
      <c r="B301" s="1"/>
      <c r="C301" s="22"/>
      <c r="F301" s="10"/>
      <c r="G301" s="140"/>
      <c r="H301" s="143"/>
      <c r="I301" s="2"/>
      <c r="J301" s="2"/>
      <c r="K301" s="22"/>
      <c r="L301" s="22"/>
      <c r="M301" s="22"/>
      <c r="N301" s="22"/>
      <c r="Q301" s="22"/>
    </row>
    <row r="302" spans="2:24" s="145" customFormat="1" ht="36.75" customHeight="1" x14ac:dyDescent="0.25">
      <c r="B302" s="67" t="s">
        <v>0</v>
      </c>
      <c r="C302" s="9" t="s">
        <v>1</v>
      </c>
      <c r="D302" s="9" t="s">
        <v>2</v>
      </c>
      <c r="E302" s="9" t="s">
        <v>3</v>
      </c>
      <c r="F302" s="9" t="s">
        <v>4</v>
      </c>
      <c r="G302" s="9" t="s">
        <v>5</v>
      </c>
      <c r="H302" s="66" t="s">
        <v>6</v>
      </c>
      <c r="I302" s="9" t="s">
        <v>7</v>
      </c>
      <c r="J302" s="9" t="s">
        <v>8</v>
      </c>
      <c r="K302" s="9" t="s">
        <v>9</v>
      </c>
      <c r="L302" s="9" t="s">
        <v>10</v>
      </c>
      <c r="M302" s="9" t="s">
        <v>11</v>
      </c>
      <c r="N302" s="9" t="s">
        <v>12</v>
      </c>
      <c r="O302" s="9" t="s">
        <v>13</v>
      </c>
      <c r="P302" s="9" t="s">
        <v>14</v>
      </c>
      <c r="Q302" s="9" t="s">
        <v>15</v>
      </c>
      <c r="R302" s="9" t="s">
        <v>16</v>
      </c>
      <c r="S302" s="9"/>
      <c r="T302" s="9"/>
      <c r="U302" s="144"/>
      <c r="V302" s="144"/>
      <c r="W302" s="144"/>
      <c r="X302" s="144"/>
    </row>
    <row r="303" spans="2:24" s="10" customFormat="1" ht="15" customHeight="1" x14ac:dyDescent="0.25">
      <c r="B303" s="99" t="s">
        <v>446</v>
      </c>
      <c r="C303" s="71" t="s">
        <v>560</v>
      </c>
      <c r="D303" s="99" t="s">
        <v>380</v>
      </c>
      <c r="E303" s="99" t="s">
        <v>212</v>
      </c>
      <c r="F303" s="99" t="s">
        <v>381</v>
      </c>
      <c r="G303" s="139" t="s">
        <v>453</v>
      </c>
      <c r="H303" s="142">
        <v>2016</v>
      </c>
      <c r="I303" s="131">
        <v>6410</v>
      </c>
      <c r="J303" s="118">
        <v>364</v>
      </c>
      <c r="K303" s="114">
        <v>7732.31</v>
      </c>
      <c r="L303" s="71">
        <v>68412</v>
      </c>
      <c r="M303" s="71" t="s">
        <v>207</v>
      </c>
      <c r="N303" s="119">
        <v>16193339</v>
      </c>
      <c r="O303" s="71">
        <v>4500508444</v>
      </c>
      <c r="P303" s="149" t="s">
        <v>34</v>
      </c>
      <c r="Q303" s="149" t="str">
        <f>VLOOKUP(P303,[1]Hoja3!$D$40:$G$123,4,0)</f>
        <v>94AA4P</v>
      </c>
      <c r="R303" s="148" t="s">
        <v>273</v>
      </c>
      <c r="S303" s="116" t="str">
        <f t="shared" ref="S303:S330" si="45">CONCATENATE(L303,"-",D303)</f>
        <v>68412-Expendio de Pollo Vivo Puente Rojo</v>
      </c>
      <c r="T303" s="115" t="str">
        <f t="shared" ref="T303:T330" si="46">CONCATENATE(O303,"/",F303,"-",I303)</f>
        <v>4500508444/Chalco-6410</v>
      </c>
      <c r="U303" s="12" t="str">
        <f>VLOOKUP(P303,[1]Hoja3!$D$40:$F$123,3,0)</f>
        <v>PTSE00181</v>
      </c>
      <c r="V303" s="13">
        <f t="shared" ref="V303:V330" si="47">SUM(K303*96)/100</f>
        <v>7423.0176000000001</v>
      </c>
      <c r="W303" s="14">
        <f t="shared" ref="W303:W330" si="48">SUM(V303/96)*100</f>
        <v>7732.3099999999995</v>
      </c>
      <c r="X303" s="14">
        <f t="shared" ref="X303:X330" si="49">W303*0.16</f>
        <v>1237.1695999999999</v>
      </c>
    </row>
    <row r="304" spans="2:24" s="10" customFormat="1" ht="15" customHeight="1" x14ac:dyDescent="0.25">
      <c r="B304" s="99" t="s">
        <v>446</v>
      </c>
      <c r="C304" s="71" t="s">
        <v>560</v>
      </c>
      <c r="D304" s="99" t="s">
        <v>95</v>
      </c>
      <c r="E304" s="99" t="s">
        <v>212</v>
      </c>
      <c r="F304" s="99" t="s">
        <v>225</v>
      </c>
      <c r="G304" s="139" t="s">
        <v>453</v>
      </c>
      <c r="H304" s="142">
        <v>1603</v>
      </c>
      <c r="I304" s="131">
        <v>5400</v>
      </c>
      <c r="J304" s="118">
        <v>266</v>
      </c>
      <c r="K304" s="114">
        <v>5595.91</v>
      </c>
      <c r="L304" s="71">
        <v>68410</v>
      </c>
      <c r="M304" s="71" t="s">
        <v>495</v>
      </c>
      <c r="N304" s="119">
        <v>16193340</v>
      </c>
      <c r="O304" s="71">
        <v>4500508445</v>
      </c>
      <c r="P304" s="149" t="s">
        <v>36</v>
      </c>
      <c r="Q304" s="149" t="str">
        <f>VLOOKUP(P304,[1]Hoja3!$D$40:$G$123,4,0)</f>
        <v xml:space="preserve"> 90AA4P</v>
      </c>
      <c r="R304" s="148" t="s">
        <v>274</v>
      </c>
      <c r="S304" s="116" t="str">
        <f t="shared" si="45"/>
        <v>68410-Diaz Joel</v>
      </c>
      <c r="T304" s="115" t="str">
        <f t="shared" si="46"/>
        <v>4500508445/Ecatepec-5400</v>
      </c>
      <c r="U304" s="12" t="str">
        <f>VLOOKUP(P304,[1]Hoja3!$D$40:$F$123,3,0)</f>
        <v>PTSE00183</v>
      </c>
      <c r="V304" s="13">
        <f t="shared" si="47"/>
        <v>5372.0735999999997</v>
      </c>
      <c r="W304" s="14">
        <f t="shared" si="48"/>
        <v>5595.91</v>
      </c>
      <c r="X304" s="14">
        <f t="shared" si="49"/>
        <v>895.34559999999999</v>
      </c>
    </row>
    <row r="305" spans="2:24" s="10" customFormat="1" ht="15" customHeight="1" x14ac:dyDescent="0.25">
      <c r="B305" s="99" t="s">
        <v>423</v>
      </c>
      <c r="C305" s="71" t="s">
        <v>560</v>
      </c>
      <c r="D305" s="99" t="s">
        <v>92</v>
      </c>
      <c r="E305" s="99" t="s">
        <v>212</v>
      </c>
      <c r="F305" s="99" t="s">
        <v>234</v>
      </c>
      <c r="G305" s="139" t="s">
        <v>562</v>
      </c>
      <c r="H305" s="142">
        <v>1544</v>
      </c>
      <c r="I305" s="131">
        <v>3110</v>
      </c>
      <c r="J305" s="118">
        <v>150</v>
      </c>
      <c r="K305" s="114">
        <v>4811.1099999999997</v>
      </c>
      <c r="L305" s="71">
        <v>61465</v>
      </c>
      <c r="M305" s="71" t="s">
        <v>567</v>
      </c>
      <c r="N305" s="119">
        <v>16193341</v>
      </c>
      <c r="O305" s="71">
        <v>4500508441</v>
      </c>
      <c r="P305" s="149" t="s">
        <v>324</v>
      </c>
      <c r="Q305" s="149" t="str">
        <f>VLOOKUP(P305,[1]Hoja3!$D$40:$G$123,4,0)</f>
        <v xml:space="preserve"> 91AA4P</v>
      </c>
      <c r="R305" s="148" t="s">
        <v>326</v>
      </c>
      <c r="S305" s="116" t="str">
        <f t="shared" si="45"/>
        <v>61465-Procesadora de Aves Leon S.A.</v>
      </c>
      <c r="T305" s="115" t="str">
        <f t="shared" si="46"/>
        <v>4500508441/Los Reyes La Paz-3110</v>
      </c>
      <c r="U305" s="12" t="str">
        <f>VLOOKUP(P305,[1]Hoja3!$D$40:$F$123,3,0)</f>
        <v>PTSE00184</v>
      </c>
      <c r="V305" s="13">
        <f t="shared" si="47"/>
        <v>4618.6655999999994</v>
      </c>
      <c r="W305" s="14">
        <f t="shared" si="48"/>
        <v>4811.1099999999997</v>
      </c>
      <c r="X305" s="14">
        <f t="shared" si="49"/>
        <v>769.77760000000001</v>
      </c>
    </row>
    <row r="306" spans="2:24" s="10" customFormat="1" ht="15" customHeight="1" x14ac:dyDescent="0.25">
      <c r="B306" s="99" t="s">
        <v>446</v>
      </c>
      <c r="C306" s="71" t="s">
        <v>560</v>
      </c>
      <c r="D306" s="99" t="s">
        <v>377</v>
      </c>
      <c r="E306" s="99" t="s">
        <v>378</v>
      </c>
      <c r="F306" s="99" t="s">
        <v>379</v>
      </c>
      <c r="G306" s="139" t="s">
        <v>453</v>
      </c>
      <c r="H306" s="142">
        <v>1512</v>
      </c>
      <c r="I306" s="131">
        <v>4730</v>
      </c>
      <c r="J306" s="118">
        <v>546</v>
      </c>
      <c r="K306" s="114">
        <v>11699.91</v>
      </c>
      <c r="L306" s="71">
        <v>68404</v>
      </c>
      <c r="M306" s="71" t="s">
        <v>392</v>
      </c>
      <c r="N306" s="119">
        <v>16193342</v>
      </c>
      <c r="O306" s="71">
        <v>4500508449</v>
      </c>
      <c r="P306" s="149" t="s">
        <v>59</v>
      </c>
      <c r="Q306" s="149" t="str">
        <f>VLOOKUP(P306,[1]Hoja3!$D$40:$G$123,4,0)</f>
        <v xml:space="preserve"> 93AA4P</v>
      </c>
      <c r="R306" s="148" t="s">
        <v>330</v>
      </c>
      <c r="S306" s="116" t="str">
        <f t="shared" si="45"/>
        <v>68404-Francisco Rey Ibarra Gonzalez</v>
      </c>
      <c r="T306" s="115" t="str">
        <f t="shared" si="46"/>
        <v>4500508449/Zacatlan-4730</v>
      </c>
      <c r="U306" s="12" t="str">
        <f>VLOOKUP(P306,[1]Hoja3!$D$40:$F$123,3,0)</f>
        <v>PTSE00185</v>
      </c>
      <c r="V306" s="13">
        <f t="shared" si="47"/>
        <v>11231.913599999998</v>
      </c>
      <c r="W306" s="14">
        <f t="shared" si="48"/>
        <v>11699.909999999998</v>
      </c>
      <c r="X306" s="14">
        <f t="shared" si="49"/>
        <v>1871.9855999999997</v>
      </c>
    </row>
    <row r="307" spans="2:24" s="10" customFormat="1" ht="15" customHeight="1" x14ac:dyDescent="0.25">
      <c r="B307" s="99" t="s">
        <v>446</v>
      </c>
      <c r="C307" s="71" t="s">
        <v>560</v>
      </c>
      <c r="D307" s="99" t="s">
        <v>95</v>
      </c>
      <c r="E307" s="99" t="s">
        <v>212</v>
      </c>
      <c r="F307" s="99" t="s">
        <v>225</v>
      </c>
      <c r="G307" s="139" t="s">
        <v>453</v>
      </c>
      <c r="H307" s="142">
        <v>1603</v>
      </c>
      <c r="I307" s="131">
        <v>5600</v>
      </c>
      <c r="J307" s="118">
        <v>266</v>
      </c>
      <c r="K307" s="114">
        <v>5595.91</v>
      </c>
      <c r="L307" s="71">
        <v>68406</v>
      </c>
      <c r="M307" s="71" t="s">
        <v>495</v>
      </c>
      <c r="N307" s="119">
        <v>16193343</v>
      </c>
      <c r="O307" s="71">
        <v>4500508446</v>
      </c>
      <c r="P307" s="149" t="s">
        <v>258</v>
      </c>
      <c r="Q307" s="149" t="str">
        <f>VLOOKUP(P307,[1]Hoja3!$D$40:$G$123,4,0)</f>
        <v>97AE5X</v>
      </c>
      <c r="R307" s="148" t="s">
        <v>271</v>
      </c>
      <c r="S307" s="116" t="str">
        <f t="shared" si="45"/>
        <v>68406-Diaz Joel</v>
      </c>
      <c r="T307" s="115" t="str">
        <f t="shared" si="46"/>
        <v>4500508446/Ecatepec-5600</v>
      </c>
      <c r="U307" s="12" t="str">
        <f>VLOOKUP(P307,[1]Hoja3!$D$40:$F$123,3,0)</f>
        <v>PTSE00186</v>
      </c>
      <c r="V307" s="13">
        <f t="shared" si="47"/>
        <v>5372.0735999999997</v>
      </c>
      <c r="W307" s="14">
        <f t="shared" si="48"/>
        <v>5595.91</v>
      </c>
      <c r="X307" s="14">
        <f t="shared" si="49"/>
        <v>895.34559999999999</v>
      </c>
    </row>
    <row r="308" spans="2:24" s="10" customFormat="1" ht="15" customHeight="1" x14ac:dyDescent="0.25">
      <c r="B308" s="99" t="s">
        <v>484</v>
      </c>
      <c r="C308" s="71" t="s">
        <v>560</v>
      </c>
      <c r="D308" s="99" t="s">
        <v>452</v>
      </c>
      <c r="E308" s="99" t="s">
        <v>212</v>
      </c>
      <c r="F308" s="99" t="s">
        <v>234</v>
      </c>
      <c r="G308" s="139" t="s">
        <v>491</v>
      </c>
      <c r="H308" s="142">
        <v>1512</v>
      </c>
      <c r="I308" s="131">
        <v>5990</v>
      </c>
      <c r="J308" s="118">
        <v>328</v>
      </c>
      <c r="K308" s="114">
        <v>6947.51</v>
      </c>
      <c r="L308" s="71">
        <v>45799</v>
      </c>
      <c r="M308" s="71" t="s">
        <v>207</v>
      </c>
      <c r="N308" s="119">
        <v>16193344</v>
      </c>
      <c r="O308" s="71">
        <v>4500508413</v>
      </c>
      <c r="P308" s="149" t="s">
        <v>42</v>
      </c>
      <c r="Q308" s="149" t="str">
        <f>VLOOKUP(P308,[1]Hoja3!$D$40:$G$123,4,0)</f>
        <v>54AB8P</v>
      </c>
      <c r="R308" s="148" t="s">
        <v>268</v>
      </c>
      <c r="S308" s="116" t="str">
        <f t="shared" si="45"/>
        <v>45799-Expendio Los Reyes</v>
      </c>
      <c r="T308" s="115" t="str">
        <f t="shared" si="46"/>
        <v>4500508413/Los Reyes La Paz-5990</v>
      </c>
      <c r="U308" s="12" t="str">
        <f>VLOOKUP(P308,[1]Hoja3!$D$40:$F$123,3,0)</f>
        <v>PTSE00189</v>
      </c>
      <c r="V308" s="13">
        <f t="shared" si="47"/>
        <v>6669.6095999999998</v>
      </c>
      <c r="W308" s="14">
        <f t="shared" si="48"/>
        <v>6947.51</v>
      </c>
      <c r="X308" s="14">
        <f t="shared" si="49"/>
        <v>1111.6016</v>
      </c>
    </row>
    <row r="309" spans="2:24" s="10" customFormat="1" ht="15" customHeight="1" x14ac:dyDescent="0.25">
      <c r="B309" s="99" t="s">
        <v>446</v>
      </c>
      <c r="C309" s="71" t="s">
        <v>560</v>
      </c>
      <c r="D309" s="99" t="s">
        <v>299</v>
      </c>
      <c r="E309" s="99" t="s">
        <v>212</v>
      </c>
      <c r="F309" s="99" t="s">
        <v>300</v>
      </c>
      <c r="G309" s="139" t="s">
        <v>453</v>
      </c>
      <c r="H309" s="142">
        <v>2268</v>
      </c>
      <c r="I309" s="131">
        <v>6940</v>
      </c>
      <c r="J309" s="118">
        <v>406</v>
      </c>
      <c r="K309" s="114">
        <v>8647.91</v>
      </c>
      <c r="L309" s="71">
        <v>68407</v>
      </c>
      <c r="M309" s="71" t="s">
        <v>207</v>
      </c>
      <c r="N309" s="119">
        <v>16193345</v>
      </c>
      <c r="O309" s="71">
        <v>4500508458</v>
      </c>
      <c r="P309" s="149" t="s">
        <v>188</v>
      </c>
      <c r="Q309" s="149" t="str">
        <f>VLOOKUP(P309,[1]Hoja3!$D$40:$G$123,4,0)</f>
        <v>64AB1R</v>
      </c>
      <c r="R309" s="148" t="s">
        <v>272</v>
      </c>
      <c r="S309" s="116" t="str">
        <f t="shared" si="45"/>
        <v>68407-Eduardo Guadarrama Mendoza</v>
      </c>
      <c r="T309" s="115" t="str">
        <f t="shared" si="46"/>
        <v>4500508458/Tenango del Valle-6940</v>
      </c>
      <c r="U309" s="12" t="str">
        <f>VLOOKUP(P309,[1]Hoja3!$D$40:$F$123,3,0)</f>
        <v>PTSE00191</v>
      </c>
      <c r="V309" s="13">
        <f t="shared" si="47"/>
        <v>8301.9935999999998</v>
      </c>
      <c r="W309" s="14">
        <f t="shared" si="48"/>
        <v>8647.91</v>
      </c>
      <c r="X309" s="14">
        <f t="shared" si="49"/>
        <v>1383.6656</v>
      </c>
    </row>
    <row r="310" spans="2:24" s="10" customFormat="1" ht="15" customHeight="1" x14ac:dyDescent="0.25">
      <c r="B310" s="99" t="s">
        <v>446</v>
      </c>
      <c r="C310" s="71" t="s">
        <v>560</v>
      </c>
      <c r="D310" s="99" t="s">
        <v>211</v>
      </c>
      <c r="E310" s="99" t="s">
        <v>212</v>
      </c>
      <c r="F310" s="99" t="s">
        <v>213</v>
      </c>
      <c r="G310" s="139" t="s">
        <v>453</v>
      </c>
      <c r="H310" s="142">
        <v>1984</v>
      </c>
      <c r="I310" s="131">
        <v>6850</v>
      </c>
      <c r="J310" s="118">
        <v>388</v>
      </c>
      <c r="K310" s="114">
        <v>8255.51</v>
      </c>
      <c r="L310" s="71">
        <v>68408</v>
      </c>
      <c r="M310" s="71" t="s">
        <v>569</v>
      </c>
      <c r="N310" s="119">
        <v>16193346</v>
      </c>
      <c r="O310" s="71">
        <v>4500508457</v>
      </c>
      <c r="P310" s="149" t="s">
        <v>259</v>
      </c>
      <c r="Q310" s="149" t="str">
        <f>VLOOKUP(P310,[1]Hoja3!$D$40:$G$123,4,0)</f>
        <v>22AB6S</v>
      </c>
      <c r="R310" s="148" t="s">
        <v>275</v>
      </c>
      <c r="S310" s="116" t="str">
        <f t="shared" si="45"/>
        <v>68408-Medina Romero Roberto Carlos</v>
      </c>
      <c r="T310" s="115" t="str">
        <f t="shared" si="46"/>
        <v>4500508457/Santiago Tianguistenco-6850</v>
      </c>
      <c r="U310" s="12" t="str">
        <f>VLOOKUP(P310,[1]Hoja3!$D$40:$F$123,3,0)</f>
        <v>PTSE00192</v>
      </c>
      <c r="V310" s="13">
        <f t="shared" si="47"/>
        <v>7925.2896000000001</v>
      </c>
      <c r="W310" s="14">
        <f t="shared" si="48"/>
        <v>8255.51</v>
      </c>
      <c r="X310" s="14">
        <f t="shared" si="49"/>
        <v>1320.8816000000002</v>
      </c>
    </row>
    <row r="311" spans="2:24" s="10" customFormat="1" ht="15" customHeight="1" x14ac:dyDescent="0.25">
      <c r="B311" s="99" t="s">
        <v>423</v>
      </c>
      <c r="C311" s="71" t="s">
        <v>560</v>
      </c>
      <c r="D311" s="99" t="s">
        <v>239</v>
      </c>
      <c r="E311" s="99" t="s">
        <v>212</v>
      </c>
      <c r="F311" s="99" t="s">
        <v>240</v>
      </c>
      <c r="G311" s="139" t="s">
        <v>467</v>
      </c>
      <c r="H311" s="142">
        <v>1884</v>
      </c>
      <c r="I311" s="131">
        <v>5460</v>
      </c>
      <c r="J311" s="118">
        <v>98.4</v>
      </c>
      <c r="K311" s="114">
        <v>4811.1099999999997</v>
      </c>
      <c r="L311" s="71">
        <v>61474</v>
      </c>
      <c r="M311" s="71" t="s">
        <v>207</v>
      </c>
      <c r="N311" s="119">
        <v>16193347</v>
      </c>
      <c r="O311" s="71">
        <v>4500508434</v>
      </c>
      <c r="P311" s="149" t="s">
        <v>100</v>
      </c>
      <c r="Q311" s="149" t="str">
        <f>VLOOKUP(P311,[1]Hoja3!$D$40:$G$123,4,0)</f>
        <v>10AB6S</v>
      </c>
      <c r="R311" s="148" t="s">
        <v>267</v>
      </c>
      <c r="S311" s="116" t="str">
        <f t="shared" si="45"/>
        <v>61474-Rastro Atizapan</v>
      </c>
      <c r="T311" s="115" t="str">
        <f t="shared" si="46"/>
        <v>4500508434/Atizapan de Zaragoza-5460</v>
      </c>
      <c r="U311" s="12" t="str">
        <f>VLOOKUP(P311,[1]Hoja3!$D$40:$F$123,3,0)</f>
        <v>PTSE00194</v>
      </c>
      <c r="V311" s="13">
        <f t="shared" si="47"/>
        <v>4618.6655999999994</v>
      </c>
      <c r="W311" s="14">
        <f t="shared" si="48"/>
        <v>4811.1099999999997</v>
      </c>
      <c r="X311" s="14">
        <f t="shared" si="49"/>
        <v>769.77760000000001</v>
      </c>
    </row>
    <row r="312" spans="2:24" s="10" customFormat="1" ht="15" customHeight="1" x14ac:dyDescent="0.25">
      <c r="B312" s="99" t="s">
        <v>423</v>
      </c>
      <c r="C312" s="71" t="s">
        <v>560</v>
      </c>
      <c r="D312" s="99" t="s">
        <v>235</v>
      </c>
      <c r="E312" s="99" t="s">
        <v>185</v>
      </c>
      <c r="F312" s="99" t="s">
        <v>236</v>
      </c>
      <c r="G312" s="139" t="s">
        <v>561</v>
      </c>
      <c r="H312" s="142">
        <v>1400</v>
      </c>
      <c r="I312" s="131">
        <v>3910</v>
      </c>
      <c r="J312" s="118">
        <v>246</v>
      </c>
      <c r="K312" s="114">
        <v>5159.91</v>
      </c>
      <c r="L312" s="71">
        <v>61477</v>
      </c>
      <c r="M312" s="71" t="s">
        <v>251</v>
      </c>
      <c r="N312" s="119">
        <v>16193348</v>
      </c>
      <c r="O312" s="71">
        <v>4500508429</v>
      </c>
      <c r="P312" s="149" t="s">
        <v>39</v>
      </c>
      <c r="Q312" s="149" t="str">
        <f>VLOOKUP(P312,[1]Hoja3!$D$40:$G$123,4,0)</f>
        <v>44AB4T</v>
      </c>
      <c r="R312" s="148" t="s">
        <v>278</v>
      </c>
      <c r="S312" s="116" t="str">
        <f t="shared" si="45"/>
        <v>61477-Expendio Actopan</v>
      </c>
      <c r="T312" s="115" t="str">
        <f t="shared" si="46"/>
        <v>4500508429/Actopan-3910</v>
      </c>
      <c r="U312" s="12" t="str">
        <f>VLOOKUP(P312,[1]Hoja3!$D$40:$F$123,3,0)</f>
        <v>PTSE00196</v>
      </c>
      <c r="V312" s="13">
        <f t="shared" si="47"/>
        <v>4953.5136000000002</v>
      </c>
      <c r="W312" s="14">
        <f t="shared" si="48"/>
        <v>5159.91</v>
      </c>
      <c r="X312" s="14">
        <f t="shared" si="49"/>
        <v>825.5856</v>
      </c>
    </row>
    <row r="313" spans="2:24" s="10" customFormat="1" ht="15" customHeight="1" x14ac:dyDescent="0.25">
      <c r="B313" s="99" t="s">
        <v>446</v>
      </c>
      <c r="C313" s="71" t="s">
        <v>560</v>
      </c>
      <c r="D313" s="99" t="s">
        <v>292</v>
      </c>
      <c r="E313" s="99" t="s">
        <v>212</v>
      </c>
      <c r="F313" s="99" t="s">
        <v>217</v>
      </c>
      <c r="G313" s="139" t="s">
        <v>453</v>
      </c>
      <c r="H313" s="142">
        <v>868</v>
      </c>
      <c r="I313" s="131">
        <v>2920</v>
      </c>
      <c r="J313" s="118">
        <v>382</v>
      </c>
      <c r="K313" s="114">
        <v>8105.77</v>
      </c>
      <c r="L313" s="71">
        <v>68409</v>
      </c>
      <c r="M313" s="71" t="s">
        <v>570</v>
      </c>
      <c r="N313" s="119">
        <v>16193349</v>
      </c>
      <c r="O313" s="71">
        <v>4500508452</v>
      </c>
      <c r="P313" s="149" t="s">
        <v>52</v>
      </c>
      <c r="Q313" s="149" t="str">
        <f>VLOOKUP(P313,[1]Hoja3!$D$40:$G$123,4,0)</f>
        <v xml:space="preserve">52AL9T </v>
      </c>
      <c r="R313" s="148" t="s">
        <v>189</v>
      </c>
      <c r="S313" s="116" t="str">
        <f t="shared" si="45"/>
        <v>68409-Eduardo Fuentes Marin</v>
      </c>
      <c r="T313" s="115" t="str">
        <f t="shared" si="46"/>
        <v>4500508452/Toluca-2920</v>
      </c>
      <c r="U313" s="12" t="str">
        <f>VLOOKUP(P313,[1]Hoja3!$D$40:$F$123,3,0)</f>
        <v>PTSE00344</v>
      </c>
      <c r="V313" s="13">
        <f t="shared" si="47"/>
        <v>7781.5392000000002</v>
      </c>
      <c r="W313" s="14">
        <f t="shared" si="48"/>
        <v>8105.7699999999995</v>
      </c>
      <c r="X313" s="14">
        <f t="shared" si="49"/>
        <v>1296.9232</v>
      </c>
    </row>
    <row r="314" spans="2:24" s="10" customFormat="1" ht="15" customHeight="1" x14ac:dyDescent="0.25">
      <c r="B314" s="99" t="s">
        <v>423</v>
      </c>
      <c r="C314" s="71" t="s">
        <v>560</v>
      </c>
      <c r="D314" s="99" t="s">
        <v>285</v>
      </c>
      <c r="E314" s="99" t="s">
        <v>212</v>
      </c>
      <c r="F314" s="99" t="s">
        <v>286</v>
      </c>
      <c r="G314" s="139" t="s">
        <v>561</v>
      </c>
      <c r="H314" s="142">
        <v>769</v>
      </c>
      <c r="I314" s="131">
        <v>2100</v>
      </c>
      <c r="J314" s="118">
        <v>270</v>
      </c>
      <c r="K314" s="114">
        <v>5720.17</v>
      </c>
      <c r="L314" s="71">
        <v>61466</v>
      </c>
      <c r="M314" s="71" t="s">
        <v>566</v>
      </c>
      <c r="N314" s="119">
        <v>16193350</v>
      </c>
      <c r="O314" s="71">
        <v>4500508440</v>
      </c>
      <c r="P314" s="149" t="s">
        <v>55</v>
      </c>
      <c r="Q314" s="149" t="str">
        <f>VLOOKUP(P314,[1]Hoja3!$D$40:$G$123,4,0)</f>
        <v>32AJ9S</v>
      </c>
      <c r="R314" s="148" t="s">
        <v>270</v>
      </c>
      <c r="S314" s="116" t="str">
        <f t="shared" si="45"/>
        <v>61466-Claudio Patiño Candia</v>
      </c>
      <c r="T314" s="115" t="str">
        <f t="shared" si="46"/>
        <v>4500508440/Ocuilan-2100</v>
      </c>
      <c r="U314" s="12" t="str">
        <f>VLOOKUP(P314,[1]Hoja3!$D$40:$F$123,3,0)</f>
        <v>PTSE00345</v>
      </c>
      <c r="V314" s="13">
        <f t="shared" si="47"/>
        <v>5491.3632000000007</v>
      </c>
      <c r="W314" s="14">
        <f t="shared" si="48"/>
        <v>5720.170000000001</v>
      </c>
      <c r="X314" s="14">
        <f t="shared" si="49"/>
        <v>915.22720000000015</v>
      </c>
    </row>
    <row r="315" spans="2:24" s="10" customFormat="1" ht="15" customHeight="1" x14ac:dyDescent="0.25">
      <c r="B315" s="99" t="s">
        <v>446</v>
      </c>
      <c r="C315" s="71" t="s">
        <v>560</v>
      </c>
      <c r="D315" s="99" t="s">
        <v>22</v>
      </c>
      <c r="E315" s="99" t="s">
        <v>212</v>
      </c>
      <c r="F315" s="99" t="s">
        <v>296</v>
      </c>
      <c r="G315" s="139" t="s">
        <v>453</v>
      </c>
      <c r="H315" s="142">
        <v>1400</v>
      </c>
      <c r="I315" s="131">
        <v>4310</v>
      </c>
      <c r="J315" s="118">
        <v>320</v>
      </c>
      <c r="K315" s="114">
        <v>6785.17</v>
      </c>
      <c r="L315" s="71">
        <v>68401</v>
      </c>
      <c r="M315" s="71" t="s">
        <v>187</v>
      </c>
      <c r="N315" s="119">
        <v>16193351</v>
      </c>
      <c r="O315" s="71">
        <v>4500508456</v>
      </c>
      <c r="P315" s="149" t="s">
        <v>38</v>
      </c>
      <c r="Q315" s="149" t="str">
        <f>VLOOKUP(P315,[1]Hoja3!$D$40:$G$123,4,0)</f>
        <v>31AJ9S</v>
      </c>
      <c r="R315" s="148" t="s">
        <v>280</v>
      </c>
      <c r="S315" s="116" t="str">
        <f t="shared" si="45"/>
        <v>68401-Expendio Tecamac</v>
      </c>
      <c r="T315" s="115" t="str">
        <f t="shared" si="46"/>
        <v>4500508456/Tecamac-4310</v>
      </c>
      <c r="U315" s="12" t="str">
        <f>VLOOKUP(P315,[1]Hoja3!$D$40:$F$123,3,0)</f>
        <v>PTSE00346</v>
      </c>
      <c r="V315" s="13">
        <f t="shared" si="47"/>
        <v>6513.7632000000003</v>
      </c>
      <c r="W315" s="14">
        <f t="shared" si="48"/>
        <v>6785.170000000001</v>
      </c>
      <c r="X315" s="14">
        <f t="shared" si="49"/>
        <v>1085.6272000000001</v>
      </c>
    </row>
    <row r="316" spans="2:24" s="10" customFormat="1" ht="15" customHeight="1" x14ac:dyDescent="0.25">
      <c r="B316" s="99" t="s">
        <v>423</v>
      </c>
      <c r="C316" s="71" t="s">
        <v>560</v>
      </c>
      <c r="D316" s="99" t="s">
        <v>239</v>
      </c>
      <c r="E316" s="99" t="s">
        <v>212</v>
      </c>
      <c r="F316" s="99" t="s">
        <v>240</v>
      </c>
      <c r="G316" s="139" t="s">
        <v>427</v>
      </c>
      <c r="H316" s="142">
        <v>4200</v>
      </c>
      <c r="I316" s="131">
        <v>11420</v>
      </c>
      <c r="J316" s="118">
        <v>96.4</v>
      </c>
      <c r="K316" s="114">
        <v>9125.64</v>
      </c>
      <c r="L316" s="71">
        <v>61459</v>
      </c>
      <c r="M316" s="71" t="s">
        <v>257</v>
      </c>
      <c r="N316" s="119">
        <v>16193352</v>
      </c>
      <c r="O316" s="71">
        <v>4500508430</v>
      </c>
      <c r="P316" s="149" t="s">
        <v>33</v>
      </c>
      <c r="Q316" s="149" t="str">
        <f>VLOOKUP(P316,[1]Hoja3!$D$40:$G$123,4,0)</f>
        <v>88AF9P</v>
      </c>
      <c r="R316" s="148" t="s">
        <v>332</v>
      </c>
      <c r="S316" s="116" t="str">
        <f t="shared" si="45"/>
        <v>61459-Rastro Atizapan</v>
      </c>
      <c r="T316" s="115" t="str">
        <f t="shared" si="46"/>
        <v>4500508430/Atizapan de Zaragoza-11420</v>
      </c>
      <c r="U316" s="12" t="str">
        <f>VLOOKUP(P316,[1]Hoja3!$D$40:$F$123,3,0)</f>
        <v>PTSE00308</v>
      </c>
      <c r="V316" s="13">
        <f t="shared" si="47"/>
        <v>8760.6143999999986</v>
      </c>
      <c r="W316" s="14">
        <f t="shared" si="48"/>
        <v>9125.64</v>
      </c>
      <c r="X316" s="14">
        <f t="shared" si="49"/>
        <v>1460.1024</v>
      </c>
    </row>
    <row r="317" spans="2:24" s="10" customFormat="1" ht="15" customHeight="1" x14ac:dyDescent="0.25">
      <c r="B317" s="99" t="s">
        <v>423</v>
      </c>
      <c r="C317" s="71" t="s">
        <v>560</v>
      </c>
      <c r="D317" s="99" t="s">
        <v>239</v>
      </c>
      <c r="E317" s="99" t="s">
        <v>212</v>
      </c>
      <c r="F317" s="99" t="s">
        <v>240</v>
      </c>
      <c r="G317" s="139" t="s">
        <v>427</v>
      </c>
      <c r="H317" s="142">
        <v>4776</v>
      </c>
      <c r="I317" s="131">
        <v>13500</v>
      </c>
      <c r="J317" s="118">
        <v>96.4</v>
      </c>
      <c r="K317" s="114">
        <v>9125.64</v>
      </c>
      <c r="L317" s="71">
        <v>61435</v>
      </c>
      <c r="M317" s="71" t="s">
        <v>461</v>
      </c>
      <c r="N317" s="119">
        <v>16193353</v>
      </c>
      <c r="O317" s="71">
        <v>4500508433</v>
      </c>
      <c r="P317" s="149" t="s">
        <v>51</v>
      </c>
      <c r="Q317" s="149" t="str">
        <f>VLOOKUP(P317,[1]Hoja3!$D$40:$G$123,4,0)</f>
        <v>87AF9P</v>
      </c>
      <c r="R317" s="148" t="s">
        <v>333</v>
      </c>
      <c r="S317" s="116" t="str">
        <f t="shared" si="45"/>
        <v>61435-Rastro Atizapan</v>
      </c>
      <c r="T317" s="115" t="str">
        <f t="shared" si="46"/>
        <v>4500508433/Atizapan de Zaragoza-13500</v>
      </c>
      <c r="U317" s="12" t="str">
        <f>VLOOKUP(P317,[1]Hoja3!$D$40:$F$123,3,0)</f>
        <v>PTSE00309</v>
      </c>
      <c r="V317" s="13">
        <f t="shared" si="47"/>
        <v>8760.6143999999986</v>
      </c>
      <c r="W317" s="14">
        <f t="shared" si="48"/>
        <v>9125.64</v>
      </c>
      <c r="X317" s="14">
        <f t="shared" si="49"/>
        <v>1460.1024</v>
      </c>
    </row>
    <row r="318" spans="2:24" s="10" customFormat="1" ht="15" customHeight="1" x14ac:dyDescent="0.25">
      <c r="B318" s="99" t="s">
        <v>423</v>
      </c>
      <c r="C318" s="71" t="s">
        <v>560</v>
      </c>
      <c r="D318" s="99" t="s">
        <v>447</v>
      </c>
      <c r="E318" s="99" t="s">
        <v>212</v>
      </c>
      <c r="F318" s="99" t="s">
        <v>402</v>
      </c>
      <c r="G318" s="139" t="s">
        <v>561</v>
      </c>
      <c r="H318" s="142">
        <v>2367</v>
      </c>
      <c r="I318" s="131">
        <v>7140</v>
      </c>
      <c r="J318" s="118">
        <v>308</v>
      </c>
      <c r="K318" s="114">
        <v>7255.43</v>
      </c>
      <c r="L318" s="71">
        <v>61448</v>
      </c>
      <c r="M318" s="71" t="s">
        <v>563</v>
      </c>
      <c r="N318" s="119">
        <v>16193354</v>
      </c>
      <c r="O318" s="71">
        <v>4500508426</v>
      </c>
      <c r="P318" s="149" t="s">
        <v>41</v>
      </c>
      <c r="Q318" s="149" t="str">
        <f>VLOOKUP(P318,[1]Hoja3!$D$40:$G$123,4,0)</f>
        <v>49AH7W</v>
      </c>
      <c r="R318" s="148" t="s">
        <v>269</v>
      </c>
      <c r="S318" s="116" t="str">
        <f t="shared" si="45"/>
        <v>61448-Distribuidora de Pollos Rancho</v>
      </c>
      <c r="T318" s="115" t="str">
        <f t="shared" si="46"/>
        <v>4500508426/Texcoco-7140</v>
      </c>
      <c r="U318" s="12" t="str">
        <f>VLOOKUP(P318,[1]Hoja3!$D$40:$F$123,3,0)</f>
        <v>PTSE00334</v>
      </c>
      <c r="V318" s="13">
        <f t="shared" si="47"/>
        <v>6965.2128000000002</v>
      </c>
      <c r="W318" s="14">
        <f t="shared" si="48"/>
        <v>7255.4299999999994</v>
      </c>
      <c r="X318" s="14">
        <f t="shared" si="49"/>
        <v>1160.8688</v>
      </c>
    </row>
    <row r="319" spans="2:24" s="10" customFormat="1" ht="15" customHeight="1" x14ac:dyDescent="0.25">
      <c r="B319" s="99" t="s">
        <v>446</v>
      </c>
      <c r="C319" s="71" t="s">
        <v>560</v>
      </c>
      <c r="D319" s="99" t="s">
        <v>293</v>
      </c>
      <c r="E319" s="99" t="s">
        <v>219</v>
      </c>
      <c r="F319" s="99" t="s">
        <v>220</v>
      </c>
      <c r="G319" s="139" t="s">
        <v>453</v>
      </c>
      <c r="H319" s="142">
        <v>3032</v>
      </c>
      <c r="I319" s="131">
        <v>9080</v>
      </c>
      <c r="J319" s="118">
        <v>584</v>
      </c>
      <c r="K319" s="114">
        <v>13410.23</v>
      </c>
      <c r="L319" s="71">
        <v>68405</v>
      </c>
      <c r="M319" s="71" t="s">
        <v>246</v>
      </c>
      <c r="N319" s="119">
        <v>16193355</v>
      </c>
      <c r="O319" s="71">
        <v>4500508447</v>
      </c>
      <c r="P319" s="149" t="s">
        <v>35</v>
      </c>
      <c r="Q319" s="149" t="str">
        <f>VLOOKUP(P319,[1]Hoja3!$D$40:$G$123,4,0)</f>
        <v>50AH7W</v>
      </c>
      <c r="R319" s="148" t="s">
        <v>331</v>
      </c>
      <c r="S319" s="116" t="str">
        <f t="shared" si="45"/>
        <v>68405-Lourdes Solorzano Quiroz</v>
      </c>
      <c r="T319" s="115" t="str">
        <f t="shared" si="46"/>
        <v>4500508447/Zitacuaro-9080</v>
      </c>
      <c r="U319" s="12" t="str">
        <f>VLOOKUP(P319,[1]Hoja3!$D$40:$F$123,3,0)</f>
        <v>PTSE00335</v>
      </c>
      <c r="V319" s="13">
        <f t="shared" si="47"/>
        <v>12873.820800000001</v>
      </c>
      <c r="W319" s="14">
        <f t="shared" si="48"/>
        <v>13410.230000000001</v>
      </c>
      <c r="X319" s="14">
        <f t="shared" si="49"/>
        <v>2145.6368000000002</v>
      </c>
    </row>
    <row r="320" spans="2:24" s="10" customFormat="1" ht="15" customHeight="1" x14ac:dyDescent="0.25">
      <c r="B320" s="99" t="s">
        <v>423</v>
      </c>
      <c r="C320" s="71" t="s">
        <v>560</v>
      </c>
      <c r="D320" s="99" t="s">
        <v>485</v>
      </c>
      <c r="E320" s="99" t="s">
        <v>212</v>
      </c>
      <c r="F320" s="99" t="s">
        <v>225</v>
      </c>
      <c r="G320" s="139" t="s">
        <v>561</v>
      </c>
      <c r="H320" s="142">
        <v>2457</v>
      </c>
      <c r="I320" s="131">
        <v>7400</v>
      </c>
      <c r="J320" s="118">
        <v>64</v>
      </c>
      <c r="K320" s="114">
        <v>4864.18</v>
      </c>
      <c r="L320" s="71">
        <v>61457</v>
      </c>
      <c r="M320" s="71" t="s">
        <v>564</v>
      </c>
      <c r="N320" s="119">
        <v>16193356</v>
      </c>
      <c r="O320" s="71">
        <v>4500508427</v>
      </c>
      <c r="P320" s="149" t="s">
        <v>63</v>
      </c>
      <c r="Q320" s="149" t="str">
        <f>VLOOKUP(P320,[1]Hoja3!$D$40:$G$123,4,0)</f>
        <v>78AJ5C</v>
      </c>
      <c r="R320" s="148" t="s">
        <v>276</v>
      </c>
      <c r="S320" s="116" t="str">
        <f t="shared" si="45"/>
        <v>61457-Erick Arturo Gallosso Hernandez</v>
      </c>
      <c r="T320" s="115" t="str">
        <f t="shared" si="46"/>
        <v>4500508427/Ecatepec-7400</v>
      </c>
      <c r="U320" s="12" t="str">
        <f>VLOOKUP(P320,[1]Hoja3!$D$40:$F$123,3,0)</f>
        <v>PTSE00331</v>
      </c>
      <c r="V320" s="13">
        <f t="shared" si="47"/>
        <v>4669.6127999999999</v>
      </c>
      <c r="W320" s="14">
        <f t="shared" si="48"/>
        <v>4864.1799999999994</v>
      </c>
      <c r="X320" s="14">
        <f t="shared" si="49"/>
        <v>778.26879999999994</v>
      </c>
    </row>
    <row r="321" spans="2:24" s="10" customFormat="1" ht="15" customHeight="1" x14ac:dyDescent="0.25">
      <c r="B321" s="99" t="s">
        <v>446</v>
      </c>
      <c r="C321" s="71" t="s">
        <v>560</v>
      </c>
      <c r="D321" s="99" t="s">
        <v>223</v>
      </c>
      <c r="E321" s="99" t="s">
        <v>212</v>
      </c>
      <c r="F321" s="99" t="s">
        <v>224</v>
      </c>
      <c r="G321" s="139" t="s">
        <v>453</v>
      </c>
      <c r="H321" s="142">
        <v>1512</v>
      </c>
      <c r="I321" s="131">
        <v>5380</v>
      </c>
      <c r="J321" s="118">
        <v>254</v>
      </c>
      <c r="K321" s="114">
        <v>5399.38</v>
      </c>
      <c r="L321" s="71">
        <v>68397</v>
      </c>
      <c r="M321" s="71" t="s">
        <v>410</v>
      </c>
      <c r="N321" s="119">
        <v>16193357</v>
      </c>
      <c r="O321" s="71">
        <v>4500508454</v>
      </c>
      <c r="P321" s="149" t="s">
        <v>68</v>
      </c>
      <c r="Q321" s="149" t="str">
        <f>VLOOKUP(P321,[1]Hoja3!$D$40:$G$123,4,0)</f>
        <v>77AJ5C</v>
      </c>
      <c r="R321" s="148" t="s">
        <v>571</v>
      </c>
      <c r="S321" s="116" t="str">
        <f t="shared" si="45"/>
        <v>68397-Expendio Colmena</v>
      </c>
      <c r="T321" s="115" t="str">
        <f t="shared" si="46"/>
        <v>4500508454/Nicolas Romero-5380</v>
      </c>
      <c r="U321" s="12" t="str">
        <f>VLOOKUP(P321,[1]Hoja3!$D$40:$F$123,3,0)</f>
        <v>PTSE00329</v>
      </c>
      <c r="V321" s="13">
        <f t="shared" si="47"/>
        <v>5183.4048000000003</v>
      </c>
      <c r="W321" s="14">
        <f t="shared" si="48"/>
        <v>5399.38</v>
      </c>
      <c r="X321" s="14">
        <f t="shared" si="49"/>
        <v>863.9008</v>
      </c>
    </row>
    <row r="322" spans="2:24" s="10" customFormat="1" ht="15" customHeight="1" x14ac:dyDescent="0.25">
      <c r="B322" s="99" t="s">
        <v>446</v>
      </c>
      <c r="C322" s="71" t="s">
        <v>560</v>
      </c>
      <c r="D322" s="99" t="s">
        <v>293</v>
      </c>
      <c r="E322" s="99" t="s">
        <v>212</v>
      </c>
      <c r="F322" s="99" t="s">
        <v>294</v>
      </c>
      <c r="G322" s="139" t="s">
        <v>453</v>
      </c>
      <c r="H322" s="142">
        <v>2016</v>
      </c>
      <c r="I322" s="131">
        <v>6150</v>
      </c>
      <c r="J322" s="118">
        <v>552</v>
      </c>
      <c r="K322" s="114">
        <v>12044.78</v>
      </c>
      <c r="L322" s="71">
        <v>68402</v>
      </c>
      <c r="M322" s="71" t="s">
        <v>410</v>
      </c>
      <c r="N322" s="119">
        <v>16193358</v>
      </c>
      <c r="O322" s="71">
        <v>4500508448</v>
      </c>
      <c r="P322" s="149" t="s">
        <v>62</v>
      </c>
      <c r="Q322" s="149" t="str">
        <f>VLOOKUP(P322,[1]Hoja3!$D$40:$G$123,4,0)</f>
        <v>75AJ5C</v>
      </c>
      <c r="R322" s="148" t="s">
        <v>327</v>
      </c>
      <c r="S322" s="116" t="str">
        <f t="shared" si="45"/>
        <v>68402-Lourdes Solorzano Quiroz</v>
      </c>
      <c r="T322" s="115" t="str">
        <f t="shared" si="46"/>
        <v>4500508448/Valle de Bravo-6150</v>
      </c>
      <c r="U322" s="12" t="str">
        <f>VLOOKUP(P322,[1]Hoja3!$D$40:$F$123,3,0)</f>
        <v>PTSE00333</v>
      </c>
      <c r="V322" s="13">
        <f t="shared" si="47"/>
        <v>11562.988800000001</v>
      </c>
      <c r="W322" s="14">
        <f t="shared" si="48"/>
        <v>12044.78</v>
      </c>
      <c r="X322" s="14">
        <f t="shared" si="49"/>
        <v>1927.1648000000002</v>
      </c>
    </row>
    <row r="323" spans="2:24" s="10" customFormat="1" ht="15" customHeight="1" x14ac:dyDescent="0.25">
      <c r="B323" s="99" t="s">
        <v>423</v>
      </c>
      <c r="C323" s="71" t="s">
        <v>560</v>
      </c>
      <c r="D323" s="99" t="s">
        <v>23</v>
      </c>
      <c r="E323" s="99" t="s">
        <v>212</v>
      </c>
      <c r="F323" s="99" t="s">
        <v>215</v>
      </c>
      <c r="G323" s="139" t="s">
        <v>561</v>
      </c>
      <c r="H323" s="142">
        <v>2200</v>
      </c>
      <c r="I323" s="131">
        <v>6650</v>
      </c>
      <c r="J323" s="118">
        <v>209</v>
      </c>
      <c r="K323" s="114">
        <v>5516.03</v>
      </c>
      <c r="L323" s="71">
        <v>61469</v>
      </c>
      <c r="M323" s="71" t="s">
        <v>565</v>
      </c>
      <c r="N323" s="119">
        <v>16193359</v>
      </c>
      <c r="O323" s="71">
        <v>4500508442</v>
      </c>
      <c r="P323" s="149" t="s">
        <v>96</v>
      </c>
      <c r="Q323" s="149" t="str">
        <f>VLOOKUP(P323,[1]Hoja3!$D$40:$G$123,4,0)</f>
        <v>79AJ5C</v>
      </c>
      <c r="R323" s="148" t="s">
        <v>463</v>
      </c>
      <c r="S323" s="116" t="str">
        <f t="shared" si="45"/>
        <v>61469-Irma Ancira Martinez</v>
      </c>
      <c r="T323" s="115" t="str">
        <f t="shared" si="46"/>
        <v>4500508442/Xonacatlan-6650</v>
      </c>
      <c r="U323" s="12" t="str">
        <f>VLOOKUP(P323,[1]Hoja3!$D$40:$F$123,3,0)</f>
        <v>PTSE00330</v>
      </c>
      <c r="V323" s="13">
        <f t="shared" si="47"/>
        <v>5295.3887999999997</v>
      </c>
      <c r="W323" s="14">
        <f t="shared" si="48"/>
        <v>5516.03</v>
      </c>
      <c r="X323" s="14">
        <f t="shared" si="49"/>
        <v>882.56479999999999</v>
      </c>
    </row>
    <row r="324" spans="2:24" s="10" customFormat="1" ht="14.25" customHeight="1" x14ac:dyDescent="0.25">
      <c r="B324" s="99" t="s">
        <v>446</v>
      </c>
      <c r="C324" s="71" t="s">
        <v>560</v>
      </c>
      <c r="D324" s="99" t="s">
        <v>466</v>
      </c>
      <c r="E324" s="99" t="s">
        <v>212</v>
      </c>
      <c r="F324" s="99" t="s">
        <v>381</v>
      </c>
      <c r="G324" s="139" t="s">
        <v>453</v>
      </c>
      <c r="H324" s="142">
        <v>1925</v>
      </c>
      <c r="I324" s="131">
        <v>6380</v>
      </c>
      <c r="J324" s="118">
        <v>364</v>
      </c>
      <c r="K324" s="114">
        <v>7852.38</v>
      </c>
      <c r="L324" s="71">
        <v>68398</v>
      </c>
      <c r="M324" s="71" t="s">
        <v>568</v>
      </c>
      <c r="N324" s="119">
        <v>16193360</v>
      </c>
      <c r="O324" s="71">
        <v>4500508451</v>
      </c>
      <c r="P324" s="149" t="s">
        <v>56</v>
      </c>
      <c r="Q324" s="149" t="str">
        <f>VLOOKUP(P324,[1]Hoja3!$D$40:$G$123,4,0)</f>
        <v>72AJ5C</v>
      </c>
      <c r="R324" s="148" t="s">
        <v>190</v>
      </c>
      <c r="S324" s="116" t="str">
        <f t="shared" si="45"/>
        <v>68398-Willebaldo Hernandez Marquez</v>
      </c>
      <c r="T324" s="115" t="str">
        <f t="shared" si="46"/>
        <v>4500508451/Chalco-6380</v>
      </c>
      <c r="U324" s="12" t="str">
        <f>VLOOKUP(P324,[1]Hoja3!$D$40:$F$123,3,0)</f>
        <v>PTSE00338</v>
      </c>
      <c r="V324" s="13">
        <f t="shared" si="47"/>
        <v>7538.2847999999994</v>
      </c>
      <c r="W324" s="14">
        <f t="shared" si="48"/>
        <v>7852.3799999999992</v>
      </c>
      <c r="X324" s="14">
        <f t="shared" si="49"/>
        <v>1256.3807999999999</v>
      </c>
    </row>
    <row r="325" spans="2:24" s="10" customFormat="1" ht="14.25" customHeight="1" x14ac:dyDescent="0.25">
      <c r="B325" s="99" t="s">
        <v>446</v>
      </c>
      <c r="C325" s="71" t="s">
        <v>560</v>
      </c>
      <c r="D325" s="99" t="s">
        <v>572</v>
      </c>
      <c r="E325" s="99" t="s">
        <v>212</v>
      </c>
      <c r="F325" s="99" t="s">
        <v>381</v>
      </c>
      <c r="G325" s="139" t="s">
        <v>453</v>
      </c>
      <c r="H325" s="142">
        <v>1925</v>
      </c>
      <c r="I325" s="131">
        <v>6380</v>
      </c>
      <c r="J325" s="118">
        <v>364</v>
      </c>
      <c r="K325" s="114">
        <v>356.8</v>
      </c>
      <c r="L325" s="71">
        <v>68398</v>
      </c>
      <c r="M325" s="71" t="s">
        <v>568</v>
      </c>
      <c r="N325" s="119">
        <v>16193361</v>
      </c>
      <c r="O325" s="71">
        <v>4500508474</v>
      </c>
      <c r="P325" s="149" t="s">
        <v>56</v>
      </c>
      <c r="Q325" s="149" t="str">
        <f>VLOOKUP(P325,[1]Hoja3!$D$40:$G$123,4,0)</f>
        <v>72AJ5C</v>
      </c>
      <c r="R325" s="148" t="s">
        <v>190</v>
      </c>
      <c r="S325" s="116" t="str">
        <f t="shared" si="45"/>
        <v>68398-KM.adicional Willebaldo Hernandez Marquez</v>
      </c>
      <c r="T325" s="115" t="str">
        <f t="shared" si="46"/>
        <v>4500508474/Chalco-6380</v>
      </c>
      <c r="U325" s="12" t="str">
        <f>VLOOKUP(P325,[1]Hoja3!$D$40:$F$123,3,0)</f>
        <v>PTSE00338</v>
      </c>
      <c r="V325" s="13">
        <f t="shared" si="47"/>
        <v>342.52800000000002</v>
      </c>
      <c r="W325" s="14">
        <f t="shared" si="48"/>
        <v>356.8</v>
      </c>
      <c r="X325" s="14">
        <f t="shared" si="49"/>
        <v>57.088000000000001</v>
      </c>
    </row>
    <row r="326" spans="2:24" s="10" customFormat="1" ht="15" customHeight="1" x14ac:dyDescent="0.25">
      <c r="B326" s="99" t="s">
        <v>446</v>
      </c>
      <c r="C326" s="71" t="s">
        <v>560</v>
      </c>
      <c r="D326" s="99" t="s">
        <v>237</v>
      </c>
      <c r="E326" s="99" t="s">
        <v>185</v>
      </c>
      <c r="F326" s="99" t="s">
        <v>238</v>
      </c>
      <c r="G326" s="139" t="s">
        <v>453</v>
      </c>
      <c r="H326" s="142">
        <v>2322</v>
      </c>
      <c r="I326" s="131">
        <v>6860</v>
      </c>
      <c r="J326" s="118">
        <v>400</v>
      </c>
      <c r="K326" s="114">
        <v>8655.18</v>
      </c>
      <c r="L326" s="71">
        <v>68411</v>
      </c>
      <c r="M326" s="71" t="s">
        <v>412</v>
      </c>
      <c r="N326" s="119">
        <v>16193362</v>
      </c>
      <c r="O326" s="71">
        <v>4500508453</v>
      </c>
      <c r="P326" s="149" t="s">
        <v>54</v>
      </c>
      <c r="Q326" s="149" t="str">
        <f>VLOOKUP(P326,[1]Hoja3!$D$40:$G$123,4,0)</f>
        <v>76AJ5C</v>
      </c>
      <c r="R326" s="148" t="s">
        <v>329</v>
      </c>
      <c r="S326" s="116" t="str">
        <f t="shared" si="45"/>
        <v>68411-Expendio Tulancingo</v>
      </c>
      <c r="T326" s="115" t="str">
        <f t="shared" si="46"/>
        <v>4500508453/Tulancingo-6860</v>
      </c>
      <c r="U326" s="12" t="str">
        <f>VLOOKUP(P326,[1]Hoja3!$D$40:$F$123,3,0)</f>
        <v>PTSE00332</v>
      </c>
      <c r="V326" s="13">
        <f t="shared" si="47"/>
        <v>8308.9727999999996</v>
      </c>
      <c r="W326" s="14">
        <f t="shared" si="48"/>
        <v>8655.18</v>
      </c>
      <c r="X326" s="14">
        <f t="shared" si="49"/>
        <v>1384.8288</v>
      </c>
    </row>
    <row r="327" spans="2:24" s="10" customFormat="1" ht="15" customHeight="1" x14ac:dyDescent="0.25">
      <c r="B327" s="99" t="s">
        <v>446</v>
      </c>
      <c r="C327" s="71" t="s">
        <v>465</v>
      </c>
      <c r="D327" s="99" t="s">
        <v>572</v>
      </c>
      <c r="E327" s="99" t="s">
        <v>212</v>
      </c>
      <c r="F327" s="99" t="s">
        <v>381</v>
      </c>
      <c r="G327" s="139" t="s">
        <v>453</v>
      </c>
      <c r="H327" s="142">
        <v>2240</v>
      </c>
      <c r="I327" s="131">
        <v>7890</v>
      </c>
      <c r="J327" s="118">
        <v>364</v>
      </c>
      <c r="K327" s="114">
        <v>356.8</v>
      </c>
      <c r="L327" s="71">
        <v>68328</v>
      </c>
      <c r="M327" s="71" t="s">
        <v>363</v>
      </c>
      <c r="N327" s="119">
        <v>16193363</v>
      </c>
      <c r="O327" s="71">
        <v>4500508473</v>
      </c>
      <c r="P327" s="149" t="s">
        <v>54</v>
      </c>
      <c r="Q327" s="149" t="s">
        <v>48</v>
      </c>
      <c r="R327" s="148" t="s">
        <v>329</v>
      </c>
      <c r="S327" s="116" t="str">
        <f t="shared" si="45"/>
        <v>68328-KM.adicional Willebaldo Hernandez Marquez</v>
      </c>
      <c r="T327" s="115" t="str">
        <f t="shared" si="46"/>
        <v>4500508473/Chalco-7890</v>
      </c>
      <c r="U327" s="12" t="str">
        <f>VLOOKUP(P327,[1]Hoja3!$D$40:$F$123,3,0)</f>
        <v>PTSE00332</v>
      </c>
      <c r="V327" s="13">
        <f t="shared" si="47"/>
        <v>342.52800000000002</v>
      </c>
      <c r="W327" s="14">
        <f t="shared" si="48"/>
        <v>356.8</v>
      </c>
      <c r="X327" s="14">
        <f t="shared" si="49"/>
        <v>57.088000000000001</v>
      </c>
    </row>
    <row r="328" spans="2:24" s="10" customFormat="1" ht="15" customHeight="1" x14ac:dyDescent="0.25">
      <c r="B328" s="99" t="s">
        <v>423</v>
      </c>
      <c r="C328" s="71" t="s">
        <v>560</v>
      </c>
      <c r="D328" s="99" t="s">
        <v>239</v>
      </c>
      <c r="E328" s="99" t="s">
        <v>212</v>
      </c>
      <c r="F328" s="99" t="s">
        <v>240</v>
      </c>
      <c r="G328" s="139" t="s">
        <v>467</v>
      </c>
      <c r="H328" s="142">
        <v>4825</v>
      </c>
      <c r="I328" s="131">
        <v>14950</v>
      </c>
      <c r="J328" s="118">
        <v>98.4</v>
      </c>
      <c r="K328" s="114">
        <v>9125.64</v>
      </c>
      <c r="L328" s="71">
        <v>61437</v>
      </c>
      <c r="M328" s="71" t="s">
        <v>257</v>
      </c>
      <c r="N328" s="119">
        <v>16193364</v>
      </c>
      <c r="O328" s="71">
        <v>4500508431</v>
      </c>
      <c r="P328" s="149" t="s">
        <v>32</v>
      </c>
      <c r="Q328" s="149" t="str">
        <f>VLOOKUP(P328,[1]Hoja3!$D$40:$G$123,4,0)</f>
        <v>89AL2C</v>
      </c>
      <c r="R328" s="148" t="s">
        <v>334</v>
      </c>
      <c r="S328" s="116" t="str">
        <f t="shared" si="45"/>
        <v>61437-Rastro Atizapan</v>
      </c>
      <c r="T328" s="115" t="str">
        <f t="shared" si="46"/>
        <v>4500508431/Atizapan de Zaragoza-14950</v>
      </c>
      <c r="U328" s="12" t="str">
        <f>VLOOKUP(P328,[1]Hoja3!$D$40:$F$123,3,0)</f>
        <v>PTSE00362</v>
      </c>
      <c r="V328" s="13">
        <f t="shared" si="47"/>
        <v>8760.6143999999986</v>
      </c>
      <c r="W328" s="14">
        <f t="shared" si="48"/>
        <v>9125.64</v>
      </c>
      <c r="X328" s="14">
        <f t="shared" si="49"/>
        <v>1460.1024</v>
      </c>
    </row>
    <row r="329" spans="2:24" s="10" customFormat="1" ht="15" customHeight="1" x14ac:dyDescent="0.25">
      <c r="B329" s="99" t="s">
        <v>484</v>
      </c>
      <c r="C329" s="71" t="s">
        <v>560</v>
      </c>
      <c r="D329" s="99" t="s">
        <v>452</v>
      </c>
      <c r="E329" s="99" t="s">
        <v>212</v>
      </c>
      <c r="F329" s="99" t="s">
        <v>234</v>
      </c>
      <c r="G329" s="139" t="s">
        <v>491</v>
      </c>
      <c r="H329" s="142">
        <v>3600</v>
      </c>
      <c r="I329" s="131">
        <v>13680</v>
      </c>
      <c r="J329" s="118">
        <v>328</v>
      </c>
      <c r="K329" s="114">
        <v>11573.68</v>
      </c>
      <c r="L329" s="71">
        <v>45793</v>
      </c>
      <c r="M329" s="71" t="s">
        <v>257</v>
      </c>
      <c r="N329" s="119">
        <v>16193365</v>
      </c>
      <c r="O329" s="71">
        <v>4500508412</v>
      </c>
      <c r="P329" s="149" t="s">
        <v>61</v>
      </c>
      <c r="Q329" s="149" t="s">
        <v>69</v>
      </c>
      <c r="R329" s="148" t="s">
        <v>367</v>
      </c>
      <c r="S329" s="116" t="str">
        <f t="shared" si="45"/>
        <v>45793-Expendio Los Reyes</v>
      </c>
      <c r="T329" s="115" t="str">
        <f t="shared" si="46"/>
        <v>4500508412/Los Reyes La Paz-13680</v>
      </c>
      <c r="U329" s="12" t="str">
        <f>VLOOKUP(P329,[1]Hoja3!$D$40:$F$123,3,0)</f>
        <v>PTSE00359</v>
      </c>
      <c r="V329" s="13">
        <f t="shared" si="47"/>
        <v>11110.7328</v>
      </c>
      <c r="W329" s="14">
        <f t="shared" si="48"/>
        <v>11573.68</v>
      </c>
      <c r="X329" s="14">
        <f t="shared" si="49"/>
        <v>1851.7888</v>
      </c>
    </row>
    <row r="330" spans="2:24" s="10" customFormat="1" ht="15" customHeight="1" x14ac:dyDescent="0.25">
      <c r="B330" s="99" t="s">
        <v>423</v>
      </c>
      <c r="C330" s="71" t="s">
        <v>560</v>
      </c>
      <c r="D330" s="99" t="s">
        <v>239</v>
      </c>
      <c r="E330" s="99" t="s">
        <v>212</v>
      </c>
      <c r="F330" s="99" t="s">
        <v>240</v>
      </c>
      <c r="G330" s="139" t="s">
        <v>427</v>
      </c>
      <c r="H330" s="142">
        <v>4760</v>
      </c>
      <c r="I330" s="131">
        <v>13520</v>
      </c>
      <c r="J330" s="118">
        <v>96.4</v>
      </c>
      <c r="K330" s="114">
        <v>9125.64</v>
      </c>
      <c r="L330" s="71">
        <v>61436</v>
      </c>
      <c r="M330" s="71" t="s">
        <v>256</v>
      </c>
      <c r="N330" s="119">
        <v>16193366</v>
      </c>
      <c r="O330" s="71">
        <v>4500508432</v>
      </c>
      <c r="P330" s="149" t="s">
        <v>260</v>
      </c>
      <c r="Q330" s="149" t="str">
        <f>VLOOKUP(P330,[1]Hoja3!$D$40:$G$123,4,0)</f>
        <v>92AL2C</v>
      </c>
      <c r="R330" s="148" t="s">
        <v>281</v>
      </c>
      <c r="S330" s="116" t="str">
        <f t="shared" si="45"/>
        <v>61436-Rastro Atizapan</v>
      </c>
      <c r="T330" s="115" t="str">
        <f t="shared" si="46"/>
        <v>4500508432/Atizapan de Zaragoza-13520</v>
      </c>
      <c r="U330" s="12" t="str">
        <f>VLOOKUP(P330,[1]Hoja3!$D$40:$F$123,3,0)</f>
        <v>PTSE00360</v>
      </c>
      <c r="V330" s="13">
        <f t="shared" si="47"/>
        <v>8760.6143999999986</v>
      </c>
      <c r="W330" s="14">
        <f t="shared" si="48"/>
        <v>9125.64</v>
      </c>
      <c r="X330" s="14">
        <f t="shared" si="49"/>
        <v>1460.1024</v>
      </c>
    </row>
    <row r="331" spans="2:24" s="10" customFormat="1" x14ac:dyDescent="0.25">
      <c r="B331" s="152"/>
      <c r="C331" s="153"/>
      <c r="G331" s="154"/>
      <c r="H331" s="155"/>
      <c r="I331" s="156"/>
      <c r="J331" s="156"/>
      <c r="K331" s="153"/>
      <c r="L331" s="153"/>
      <c r="M331" s="153"/>
      <c r="N331" s="153"/>
      <c r="Q331" s="153"/>
    </row>
    <row r="332" spans="2:24" s="135" customFormat="1" x14ac:dyDescent="0.25">
      <c r="B332" s="1"/>
      <c r="C332" s="22"/>
      <c r="F332" s="10"/>
      <c r="G332" s="140"/>
      <c r="H332" s="143"/>
      <c r="I332" s="2"/>
      <c r="J332" s="2"/>
      <c r="K332" s="22"/>
      <c r="L332" s="22"/>
      <c r="M332" s="22"/>
      <c r="N332" s="22"/>
      <c r="Q332" s="22"/>
    </row>
    <row r="333" spans="2:24" s="135" customFormat="1" ht="15.75" x14ac:dyDescent="0.25">
      <c r="B333" s="18"/>
      <c r="C333" s="16"/>
      <c r="D333" s="15"/>
      <c r="E333" s="5"/>
      <c r="F333" s="146"/>
      <c r="G333" s="96"/>
      <c r="H333" s="141"/>
      <c r="I333" s="112"/>
      <c r="J333" s="113"/>
      <c r="K333" s="4"/>
      <c r="L333" s="4"/>
      <c r="M333" s="160">
        <f>+V333+X333</f>
        <v>228094.31679999988</v>
      </c>
      <c r="N333" s="160"/>
      <c r="O333" s="17"/>
      <c r="P333" s="17"/>
      <c r="Q333" s="16"/>
      <c r="R333" s="18"/>
      <c r="S333" s="5"/>
      <c r="T333" s="3"/>
      <c r="U333" s="5"/>
      <c r="V333" s="19">
        <f>SUM(V302:V330)</f>
        <v>195509.41439999989</v>
      </c>
      <c r="W333" s="19">
        <f>SUM(W299:W330)</f>
        <v>203655.63999999996</v>
      </c>
      <c r="X333" s="19">
        <f>SUM(X299:X330)</f>
        <v>32584.902399999995</v>
      </c>
    </row>
    <row r="334" spans="2:24" s="135" customFormat="1" ht="15.75" x14ac:dyDescent="0.25">
      <c r="B334" s="18"/>
      <c r="C334" s="16"/>
      <c r="D334" s="15"/>
      <c r="E334" s="5"/>
      <c r="F334" s="146"/>
      <c r="G334" s="96"/>
      <c r="H334" s="141"/>
      <c r="I334" s="112"/>
      <c r="J334" s="113"/>
      <c r="K334" s="4"/>
      <c r="L334" s="4"/>
      <c r="M334" s="20"/>
      <c r="N334" s="21"/>
      <c r="O334" s="17"/>
      <c r="P334" s="17"/>
      <c r="Q334" s="16"/>
      <c r="R334" s="18"/>
      <c r="S334" s="5"/>
      <c r="T334" s="3"/>
      <c r="U334" s="5"/>
      <c r="V334" s="19"/>
      <c r="W334" s="19"/>
      <c r="X334" s="2"/>
    </row>
    <row r="335" spans="2:24" s="135" customFormat="1" ht="23.25" x14ac:dyDescent="0.3">
      <c r="B335" s="1"/>
      <c r="C335" s="22"/>
      <c r="F335" s="147"/>
      <c r="G335" s="140"/>
      <c r="H335" s="161" t="s">
        <v>17</v>
      </c>
      <c r="I335" s="161"/>
      <c r="J335" s="161"/>
      <c r="K335" s="161"/>
      <c r="L335" s="162">
        <v>4500115790</v>
      </c>
      <c r="M335" s="162"/>
      <c r="N335" s="162"/>
      <c r="O335" s="162"/>
      <c r="P335" s="24"/>
      <c r="Q335" s="22"/>
      <c r="R335" s="1"/>
      <c r="S335" s="1"/>
      <c r="T335" s="136"/>
      <c r="U335" s="1"/>
      <c r="V335" s="2"/>
      <c r="W335" s="2"/>
      <c r="X335" s="2"/>
    </row>
    <row r="336" spans="2:24" s="135" customFormat="1" x14ac:dyDescent="0.25">
      <c r="B336" s="1"/>
      <c r="C336" s="22"/>
      <c r="F336" s="10"/>
      <c r="G336" s="140"/>
      <c r="H336" s="143"/>
      <c r="I336" s="2"/>
      <c r="J336" s="2"/>
      <c r="K336" s="22"/>
      <c r="L336" s="22"/>
      <c r="M336" s="22"/>
      <c r="N336" s="22"/>
      <c r="Q336" s="22"/>
    </row>
    <row r="339" spans="2:24" s="135" customFormat="1" x14ac:dyDescent="0.25">
      <c r="B339" s="159" t="s">
        <v>573</v>
      </c>
      <c r="C339" s="159"/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"/>
      <c r="V339" s="2"/>
      <c r="W339" s="2"/>
      <c r="X339" s="2"/>
    </row>
    <row r="340" spans="2:24" s="135" customFormat="1" ht="18.75" customHeight="1" x14ac:dyDescent="0.25">
      <c r="B340" s="159"/>
      <c r="C340" s="159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"/>
      <c r="V340" s="2"/>
      <c r="W340" s="2"/>
      <c r="X340" s="2"/>
    </row>
    <row r="341" spans="2:24" s="135" customFormat="1" x14ac:dyDescent="0.25">
      <c r="B341" s="1"/>
      <c r="C341" s="22"/>
      <c r="F341" s="10"/>
      <c r="G341" s="140"/>
      <c r="H341" s="143"/>
      <c r="I341" s="2"/>
      <c r="J341" s="2"/>
      <c r="K341" s="22"/>
      <c r="L341" s="22"/>
      <c r="M341" s="22"/>
      <c r="N341" s="22"/>
      <c r="Q341" s="22"/>
    </row>
    <row r="342" spans="2:24" s="145" customFormat="1" ht="36.75" customHeight="1" x14ac:dyDescent="0.25">
      <c r="B342" s="67" t="s">
        <v>0</v>
      </c>
      <c r="C342" s="9" t="s">
        <v>1</v>
      </c>
      <c r="D342" s="9" t="s">
        <v>2</v>
      </c>
      <c r="E342" s="9" t="s">
        <v>3</v>
      </c>
      <c r="F342" s="9" t="s">
        <v>4</v>
      </c>
      <c r="G342" s="9" t="s">
        <v>5</v>
      </c>
      <c r="H342" s="66" t="s">
        <v>6</v>
      </c>
      <c r="I342" s="9" t="s">
        <v>7</v>
      </c>
      <c r="J342" s="9" t="s">
        <v>8</v>
      </c>
      <c r="K342" s="9" t="s">
        <v>9</v>
      </c>
      <c r="L342" s="9" t="s">
        <v>10</v>
      </c>
      <c r="M342" s="9" t="s">
        <v>11</v>
      </c>
      <c r="N342" s="9" t="s">
        <v>12</v>
      </c>
      <c r="O342" s="9" t="s">
        <v>13</v>
      </c>
      <c r="P342" s="9" t="s">
        <v>14</v>
      </c>
      <c r="Q342" s="9" t="s">
        <v>15</v>
      </c>
      <c r="R342" s="9" t="s">
        <v>16</v>
      </c>
      <c r="S342" s="9"/>
      <c r="T342" s="9"/>
      <c r="U342" s="144"/>
      <c r="V342" s="144"/>
      <c r="W342" s="144"/>
      <c r="X342" s="144"/>
    </row>
    <row r="343" spans="2:24" s="10" customFormat="1" ht="15" customHeight="1" x14ac:dyDescent="0.25">
      <c r="B343" s="99" t="s">
        <v>423</v>
      </c>
      <c r="C343" s="71" t="s">
        <v>574</v>
      </c>
      <c r="D343" s="99" t="s">
        <v>231</v>
      </c>
      <c r="E343" s="99" t="s">
        <v>212</v>
      </c>
      <c r="F343" s="99" t="s">
        <v>232</v>
      </c>
      <c r="G343" s="139" t="s">
        <v>580</v>
      </c>
      <c r="H343" s="142">
        <v>1233</v>
      </c>
      <c r="I343" s="131">
        <v>2930</v>
      </c>
      <c r="J343" s="118">
        <v>46.4</v>
      </c>
      <c r="K343" s="114">
        <v>4811.1099999999997</v>
      </c>
      <c r="L343" s="71">
        <v>69206</v>
      </c>
      <c r="M343" s="71" t="s">
        <v>583</v>
      </c>
      <c r="N343" s="119">
        <v>16193462</v>
      </c>
      <c r="O343" s="71">
        <v>4500508669</v>
      </c>
      <c r="P343" s="149" t="s">
        <v>34</v>
      </c>
      <c r="Q343" s="149" t="s">
        <v>25</v>
      </c>
      <c r="R343" s="148" t="s">
        <v>273</v>
      </c>
      <c r="S343" s="116" t="str">
        <f t="shared" ref="S343:S367" si="50">CONCATENATE(L343,"-",D343)</f>
        <v>69206-Francisco Javier Laguna Soriano</v>
      </c>
      <c r="T343" s="115" t="str">
        <f t="shared" ref="T343:T367" si="51">CONCATENATE(O343,"/",F343,"-",I343)</f>
        <v>4500508669/Zumpango-2930</v>
      </c>
      <c r="U343" s="12" t="str">
        <f>VLOOKUP(P343,[1]Hoja3!$D$40:$F$123,3,0)</f>
        <v>PTSE00181</v>
      </c>
      <c r="V343" s="13">
        <f t="shared" ref="V343:V367" si="52">SUM(K343*96)/100</f>
        <v>4618.6655999999994</v>
      </c>
      <c r="W343" s="14">
        <f t="shared" ref="W343:W367" si="53">SUM(V343/96)*100</f>
        <v>4811.1099999999997</v>
      </c>
      <c r="X343" s="14">
        <f t="shared" ref="X343:X367" si="54">W343*0.16</f>
        <v>769.77760000000001</v>
      </c>
    </row>
    <row r="344" spans="2:24" s="10" customFormat="1" ht="15" customHeight="1" x14ac:dyDescent="0.25">
      <c r="B344" s="99" t="s">
        <v>423</v>
      </c>
      <c r="C344" s="71" t="s">
        <v>574</v>
      </c>
      <c r="D344" s="99" t="s">
        <v>239</v>
      </c>
      <c r="E344" s="99" t="s">
        <v>212</v>
      </c>
      <c r="F344" s="99" t="s">
        <v>240</v>
      </c>
      <c r="G344" s="139" t="s">
        <v>467</v>
      </c>
      <c r="H344" s="142">
        <v>1810</v>
      </c>
      <c r="I344" s="131">
        <v>5300</v>
      </c>
      <c r="J344" s="118">
        <v>98.4</v>
      </c>
      <c r="K344" s="114">
        <v>4811.1099999999997</v>
      </c>
      <c r="L344" s="71">
        <v>69221</v>
      </c>
      <c r="M344" s="71" t="s">
        <v>589</v>
      </c>
      <c r="N344" s="119">
        <v>16193463</v>
      </c>
      <c r="O344" s="71">
        <v>4500508684</v>
      </c>
      <c r="P344" s="149" t="s">
        <v>324</v>
      </c>
      <c r="Q344" s="149" t="s">
        <v>325</v>
      </c>
      <c r="R344" s="148" t="s">
        <v>270</v>
      </c>
      <c r="S344" s="116" t="str">
        <f t="shared" si="50"/>
        <v>69221-Rastro Atizapan</v>
      </c>
      <c r="T344" s="115" t="str">
        <f t="shared" si="51"/>
        <v>4500508684/Atizapan de Zaragoza-5300</v>
      </c>
      <c r="U344" s="12" t="str">
        <f>VLOOKUP(P344,[1]Hoja3!$D$40:$F$123,3,0)</f>
        <v>PTSE00184</v>
      </c>
      <c r="V344" s="13">
        <f t="shared" si="52"/>
        <v>4618.6655999999994</v>
      </c>
      <c r="W344" s="14">
        <f t="shared" si="53"/>
        <v>4811.1099999999997</v>
      </c>
      <c r="X344" s="14">
        <f t="shared" si="54"/>
        <v>769.77760000000001</v>
      </c>
    </row>
    <row r="345" spans="2:24" s="10" customFormat="1" ht="15" customHeight="1" x14ac:dyDescent="0.25">
      <c r="B345" s="99" t="s">
        <v>484</v>
      </c>
      <c r="C345" s="71" t="s">
        <v>574</v>
      </c>
      <c r="D345" s="99" t="s">
        <v>133</v>
      </c>
      <c r="E345" s="99" t="s">
        <v>212</v>
      </c>
      <c r="F345" s="99" t="s">
        <v>225</v>
      </c>
      <c r="G345" s="139" t="s">
        <v>491</v>
      </c>
      <c r="H345" s="142">
        <v>1404</v>
      </c>
      <c r="I345" s="131">
        <v>5160</v>
      </c>
      <c r="J345" s="118">
        <v>395</v>
      </c>
      <c r="K345" s="114">
        <v>8408.11</v>
      </c>
      <c r="L345" s="71">
        <v>45881</v>
      </c>
      <c r="M345" s="71" t="s">
        <v>590</v>
      </c>
      <c r="N345" s="119">
        <v>16193464</v>
      </c>
      <c r="O345" s="71">
        <v>4500508713</v>
      </c>
      <c r="P345" s="149" t="s">
        <v>258</v>
      </c>
      <c r="Q345" s="149" t="s">
        <v>264</v>
      </c>
      <c r="R345" s="148" t="s">
        <v>271</v>
      </c>
      <c r="S345" s="116" t="str">
        <f t="shared" si="50"/>
        <v>45881-Esdras Cisneros Tapia</v>
      </c>
      <c r="T345" s="115" t="str">
        <f t="shared" si="51"/>
        <v>4500508713/Ecatepec-5160</v>
      </c>
      <c r="U345" s="12" t="str">
        <f>VLOOKUP(P345,[1]Hoja3!$D$40:$F$123,3,0)</f>
        <v>PTSE00186</v>
      </c>
      <c r="V345" s="13">
        <f t="shared" si="52"/>
        <v>8071.7856000000002</v>
      </c>
      <c r="W345" s="14">
        <f t="shared" si="53"/>
        <v>8408.11</v>
      </c>
      <c r="X345" s="14">
        <f t="shared" si="54"/>
        <v>1345.2976000000001</v>
      </c>
    </row>
    <row r="346" spans="2:24" s="10" customFormat="1" ht="15" customHeight="1" x14ac:dyDescent="0.25">
      <c r="B346" s="99" t="s">
        <v>423</v>
      </c>
      <c r="C346" s="71" t="s">
        <v>574</v>
      </c>
      <c r="D346" s="99" t="s">
        <v>450</v>
      </c>
      <c r="E346" s="99" t="s">
        <v>212</v>
      </c>
      <c r="F346" s="99" t="s">
        <v>451</v>
      </c>
      <c r="G346" s="139" t="s">
        <v>580</v>
      </c>
      <c r="H346" s="142">
        <v>1300</v>
      </c>
      <c r="I346" s="131">
        <v>3590</v>
      </c>
      <c r="J346" s="118">
        <v>134</v>
      </c>
      <c r="K346" s="114">
        <v>4811.1099999999997</v>
      </c>
      <c r="L346" s="71">
        <v>69210</v>
      </c>
      <c r="M346" s="71" t="s">
        <v>249</v>
      </c>
      <c r="N346" s="119">
        <v>16193465</v>
      </c>
      <c r="O346" s="71">
        <v>4500508671</v>
      </c>
      <c r="P346" s="149" t="s">
        <v>42</v>
      </c>
      <c r="Q346" s="149" t="s">
        <v>31</v>
      </c>
      <c r="R346" s="148" t="s">
        <v>268</v>
      </c>
      <c r="S346" s="116" t="str">
        <f t="shared" si="50"/>
        <v>69210-Jose Edmundo Ramirez Coronel</v>
      </c>
      <c r="T346" s="115" t="str">
        <f t="shared" si="51"/>
        <v>4500508671/Axapusco-3590</v>
      </c>
      <c r="U346" s="12" t="str">
        <f>VLOOKUP(P346,[1]Hoja3!$D$40:$F$123,3,0)</f>
        <v>PTSE00189</v>
      </c>
      <c r="V346" s="13">
        <f t="shared" si="52"/>
        <v>4618.6655999999994</v>
      </c>
      <c r="W346" s="14">
        <f t="shared" si="53"/>
        <v>4811.1099999999997</v>
      </c>
      <c r="X346" s="14">
        <f t="shared" si="54"/>
        <v>769.77760000000001</v>
      </c>
    </row>
    <row r="347" spans="2:24" s="10" customFormat="1" ht="15" customHeight="1" x14ac:dyDescent="0.25">
      <c r="B347" s="99" t="s">
        <v>484</v>
      </c>
      <c r="C347" s="71" t="s">
        <v>574</v>
      </c>
      <c r="D347" s="99" t="s">
        <v>576</v>
      </c>
      <c r="E347" s="99" t="s">
        <v>219</v>
      </c>
      <c r="F347" s="99" t="s">
        <v>220</v>
      </c>
      <c r="G347" s="139" t="s">
        <v>491</v>
      </c>
      <c r="H347" s="142">
        <v>1512</v>
      </c>
      <c r="I347" s="131">
        <v>5670</v>
      </c>
      <c r="J347" s="118">
        <v>770</v>
      </c>
      <c r="K347" s="114">
        <v>16583.11</v>
      </c>
      <c r="L347" s="71">
        <v>45875</v>
      </c>
      <c r="M347" s="71" t="s">
        <v>207</v>
      </c>
      <c r="N347" s="119">
        <v>16193466</v>
      </c>
      <c r="O347" s="71">
        <v>4500508714</v>
      </c>
      <c r="P347" s="149" t="s">
        <v>37</v>
      </c>
      <c r="Q347" s="149" t="s">
        <v>27</v>
      </c>
      <c r="R347" s="148" t="s">
        <v>279</v>
      </c>
      <c r="S347" s="116" t="str">
        <f t="shared" si="50"/>
        <v>45875-Daniel Moises Ruiz Carnalla</v>
      </c>
      <c r="T347" s="115" t="str">
        <f t="shared" si="51"/>
        <v>4500508714/Zitacuaro-5670</v>
      </c>
      <c r="U347" s="12" t="str">
        <f>VLOOKUP(P347,[1]Hoja3!$D$40:$F$123,3,0)</f>
        <v>PTSE00190</v>
      </c>
      <c r="V347" s="13">
        <f t="shared" si="52"/>
        <v>15919.785600000001</v>
      </c>
      <c r="W347" s="14">
        <f t="shared" si="53"/>
        <v>16583.11</v>
      </c>
      <c r="X347" s="14">
        <f t="shared" si="54"/>
        <v>2653.2976000000003</v>
      </c>
    </row>
    <row r="348" spans="2:24" s="10" customFormat="1" ht="15" customHeight="1" x14ac:dyDescent="0.25">
      <c r="B348" s="99" t="s">
        <v>423</v>
      </c>
      <c r="C348" s="71" t="s">
        <v>574</v>
      </c>
      <c r="D348" s="99" t="s">
        <v>95</v>
      </c>
      <c r="E348" s="99" t="s">
        <v>212</v>
      </c>
      <c r="F348" s="99" t="s">
        <v>225</v>
      </c>
      <c r="G348" s="139" t="s">
        <v>580</v>
      </c>
      <c r="H348" s="142">
        <v>1602</v>
      </c>
      <c r="I348" s="131">
        <v>4450</v>
      </c>
      <c r="J348" s="118">
        <v>71</v>
      </c>
      <c r="K348" s="114">
        <v>4811.1099999999997</v>
      </c>
      <c r="L348" s="71">
        <v>69205</v>
      </c>
      <c r="M348" s="71" t="s">
        <v>386</v>
      </c>
      <c r="N348" s="119">
        <v>16193467</v>
      </c>
      <c r="O348" s="71">
        <v>4500508668</v>
      </c>
      <c r="P348" s="149" t="s">
        <v>188</v>
      </c>
      <c r="Q348" s="149" t="s">
        <v>186</v>
      </c>
      <c r="R348" s="148" t="s">
        <v>272</v>
      </c>
      <c r="S348" s="116" t="str">
        <f t="shared" si="50"/>
        <v>69205-Diaz Joel</v>
      </c>
      <c r="T348" s="115" t="str">
        <f t="shared" si="51"/>
        <v>4500508668/Ecatepec-4450</v>
      </c>
      <c r="U348" s="12" t="str">
        <f>VLOOKUP(P348,[1]Hoja3!$D$40:$F$123,3,0)</f>
        <v>PTSE00191</v>
      </c>
      <c r="V348" s="13">
        <f t="shared" si="52"/>
        <v>4618.6655999999994</v>
      </c>
      <c r="W348" s="14">
        <f t="shared" si="53"/>
        <v>4811.1099999999997</v>
      </c>
      <c r="X348" s="14">
        <f t="shared" si="54"/>
        <v>769.77760000000001</v>
      </c>
    </row>
    <row r="349" spans="2:24" s="10" customFormat="1" ht="15" customHeight="1" x14ac:dyDescent="0.25">
      <c r="B349" s="99" t="s">
        <v>423</v>
      </c>
      <c r="C349" s="71" t="s">
        <v>574</v>
      </c>
      <c r="D349" s="99" t="s">
        <v>237</v>
      </c>
      <c r="E349" s="99" t="s">
        <v>185</v>
      </c>
      <c r="F349" s="99" t="s">
        <v>238</v>
      </c>
      <c r="G349" s="139" t="s">
        <v>580</v>
      </c>
      <c r="H349" s="142">
        <v>1400</v>
      </c>
      <c r="I349" s="131">
        <v>3780</v>
      </c>
      <c r="J349" s="118">
        <v>281</v>
      </c>
      <c r="K349" s="114">
        <v>5922.91</v>
      </c>
      <c r="L349" s="71">
        <v>69216</v>
      </c>
      <c r="M349" s="71" t="s">
        <v>251</v>
      </c>
      <c r="N349" s="119">
        <v>16193468</v>
      </c>
      <c r="O349" s="71">
        <v>4500508677</v>
      </c>
      <c r="P349" s="149" t="s">
        <v>259</v>
      </c>
      <c r="Q349" s="149" t="s">
        <v>244</v>
      </c>
      <c r="R349" s="148" t="s">
        <v>275</v>
      </c>
      <c r="S349" s="116" t="str">
        <f t="shared" si="50"/>
        <v>69216-Expendio Tulancingo</v>
      </c>
      <c r="T349" s="115" t="str">
        <f t="shared" si="51"/>
        <v>4500508677/Tulancingo-3780</v>
      </c>
      <c r="U349" s="12" t="str">
        <f>VLOOKUP(P349,[1]Hoja3!$D$40:$F$123,3,0)</f>
        <v>PTSE00192</v>
      </c>
      <c r="V349" s="13">
        <f t="shared" si="52"/>
        <v>5685.9935999999998</v>
      </c>
      <c r="W349" s="14">
        <f t="shared" si="53"/>
        <v>5922.91</v>
      </c>
      <c r="X349" s="14">
        <f t="shared" si="54"/>
        <v>947.66560000000004</v>
      </c>
    </row>
    <row r="350" spans="2:24" s="10" customFormat="1" ht="15" customHeight="1" x14ac:dyDescent="0.25">
      <c r="B350" s="99" t="s">
        <v>423</v>
      </c>
      <c r="C350" s="71" t="s">
        <v>574</v>
      </c>
      <c r="D350" s="99" t="s">
        <v>575</v>
      </c>
      <c r="E350" s="99" t="s">
        <v>212</v>
      </c>
      <c r="F350" s="99" t="s">
        <v>232</v>
      </c>
      <c r="G350" s="139" t="s">
        <v>580</v>
      </c>
      <c r="H350" s="142">
        <v>1404</v>
      </c>
      <c r="I350" s="131">
        <v>3720</v>
      </c>
      <c r="J350" s="118">
        <v>34.799999999999997</v>
      </c>
      <c r="K350" s="114">
        <v>4811.1099999999997</v>
      </c>
      <c r="L350" s="71">
        <v>69211</v>
      </c>
      <c r="M350" s="71" t="s">
        <v>585</v>
      </c>
      <c r="N350" s="119">
        <v>16193469</v>
      </c>
      <c r="O350" s="71">
        <v>4500508689</v>
      </c>
      <c r="P350" s="149" t="s">
        <v>100</v>
      </c>
      <c r="Q350" s="149" t="s">
        <v>261</v>
      </c>
      <c r="R350" s="148" t="s">
        <v>267</v>
      </c>
      <c r="S350" s="116" t="str">
        <f t="shared" si="50"/>
        <v>69211-Daniel Oropeza Perez</v>
      </c>
      <c r="T350" s="115" t="str">
        <f t="shared" si="51"/>
        <v>4500508689/Zumpango-3720</v>
      </c>
      <c r="U350" s="12" t="str">
        <f>VLOOKUP(P350,[1]Hoja3!$D$40:$F$123,3,0)</f>
        <v>PTSE00194</v>
      </c>
      <c r="V350" s="13">
        <f t="shared" si="52"/>
        <v>4618.6655999999994</v>
      </c>
      <c r="W350" s="14">
        <f t="shared" si="53"/>
        <v>4811.1099999999997</v>
      </c>
      <c r="X350" s="14">
        <f t="shared" si="54"/>
        <v>769.77760000000001</v>
      </c>
    </row>
    <row r="351" spans="2:24" s="10" customFormat="1" ht="15" customHeight="1" x14ac:dyDescent="0.25">
      <c r="B351" s="99" t="s">
        <v>484</v>
      </c>
      <c r="C351" s="71" t="s">
        <v>574</v>
      </c>
      <c r="D351" s="99" t="s">
        <v>221</v>
      </c>
      <c r="E351" s="99" t="s">
        <v>212</v>
      </c>
      <c r="F351" s="99" t="s">
        <v>225</v>
      </c>
      <c r="G351" s="139" t="s">
        <v>491</v>
      </c>
      <c r="H351" s="142">
        <v>1512</v>
      </c>
      <c r="I351" s="131">
        <v>5660</v>
      </c>
      <c r="J351" s="118">
        <v>388</v>
      </c>
      <c r="K351" s="114">
        <v>8255.51</v>
      </c>
      <c r="L351" s="71">
        <v>45877</v>
      </c>
      <c r="M351" s="71" t="s">
        <v>207</v>
      </c>
      <c r="N351" s="119">
        <v>16193470</v>
      </c>
      <c r="O351" s="71">
        <v>4500508712</v>
      </c>
      <c r="P351" s="149" t="s">
        <v>39</v>
      </c>
      <c r="Q351" s="149" t="s">
        <v>29</v>
      </c>
      <c r="R351" s="148" t="s">
        <v>278</v>
      </c>
      <c r="S351" s="116" t="str">
        <f t="shared" si="50"/>
        <v>45877-Distribuidora Avicola Canto Alegre</v>
      </c>
      <c r="T351" s="115" t="str">
        <f t="shared" si="51"/>
        <v>4500508712/Ecatepec-5660</v>
      </c>
      <c r="U351" s="12" t="str">
        <f>VLOOKUP(P351,[1]Hoja3!$D$40:$F$123,3,0)</f>
        <v>PTSE00196</v>
      </c>
      <c r="V351" s="13">
        <f t="shared" si="52"/>
        <v>7925.2896000000001</v>
      </c>
      <c r="W351" s="14">
        <f t="shared" si="53"/>
        <v>8255.51</v>
      </c>
      <c r="X351" s="14">
        <f t="shared" si="54"/>
        <v>1320.8816000000002</v>
      </c>
    </row>
    <row r="352" spans="2:24" s="10" customFormat="1" ht="15" customHeight="1" x14ac:dyDescent="0.25">
      <c r="B352" s="99" t="s">
        <v>423</v>
      </c>
      <c r="C352" s="71" t="s">
        <v>574</v>
      </c>
      <c r="D352" s="99" t="s">
        <v>235</v>
      </c>
      <c r="E352" s="99" t="s">
        <v>185</v>
      </c>
      <c r="F352" s="99" t="s">
        <v>236</v>
      </c>
      <c r="G352" s="139" t="s">
        <v>580</v>
      </c>
      <c r="H352" s="142">
        <v>1260</v>
      </c>
      <c r="I352" s="131">
        <v>3390</v>
      </c>
      <c r="J352" s="118">
        <v>247</v>
      </c>
      <c r="K352" s="114">
        <v>5230.2700000000004</v>
      </c>
      <c r="L352" s="71">
        <v>69219</v>
      </c>
      <c r="M352" s="71" t="s">
        <v>187</v>
      </c>
      <c r="N352" s="119">
        <v>16193471</v>
      </c>
      <c r="O352" s="71">
        <v>4500508675</v>
      </c>
      <c r="P352" s="149" t="s">
        <v>52</v>
      </c>
      <c r="Q352" s="149" t="s">
        <v>262</v>
      </c>
      <c r="R352" s="148" t="s">
        <v>189</v>
      </c>
      <c r="S352" s="116" t="str">
        <f t="shared" si="50"/>
        <v>69219-Expendio Actopan</v>
      </c>
      <c r="T352" s="115" t="str">
        <f t="shared" si="51"/>
        <v>4500508675/Actopan-3390</v>
      </c>
      <c r="U352" s="12" t="str">
        <f>VLOOKUP(P352,[1]Hoja3!$D$40:$F$123,3,0)</f>
        <v>PTSE00344</v>
      </c>
      <c r="V352" s="13">
        <f t="shared" si="52"/>
        <v>5021.0592000000006</v>
      </c>
      <c r="W352" s="14">
        <f t="shared" si="53"/>
        <v>5230.2700000000004</v>
      </c>
      <c r="X352" s="14">
        <f t="shared" si="54"/>
        <v>836.84320000000014</v>
      </c>
    </row>
    <row r="353" spans="2:24" s="10" customFormat="1" ht="15" customHeight="1" x14ac:dyDescent="0.25">
      <c r="B353" s="99" t="s">
        <v>423</v>
      </c>
      <c r="C353" s="71" t="s">
        <v>574</v>
      </c>
      <c r="D353" s="99" t="s">
        <v>237</v>
      </c>
      <c r="E353" s="99" t="s">
        <v>185</v>
      </c>
      <c r="F353" s="99" t="s">
        <v>238</v>
      </c>
      <c r="G353" s="139" t="s">
        <v>580</v>
      </c>
      <c r="H353" s="142">
        <v>980</v>
      </c>
      <c r="I353" s="131">
        <v>2960</v>
      </c>
      <c r="J353" s="118">
        <v>281</v>
      </c>
      <c r="K353" s="114">
        <v>5954.47</v>
      </c>
      <c r="L353" s="71">
        <v>69214</v>
      </c>
      <c r="M353" s="71" t="s">
        <v>187</v>
      </c>
      <c r="N353" s="119">
        <v>16193472</v>
      </c>
      <c r="O353" s="71">
        <v>4500508676</v>
      </c>
      <c r="P353" s="149" t="s">
        <v>55</v>
      </c>
      <c r="Q353" s="149" t="s">
        <v>49</v>
      </c>
      <c r="R353" s="148" t="s">
        <v>270</v>
      </c>
      <c r="S353" s="116" t="str">
        <f t="shared" si="50"/>
        <v>69214-Expendio Tulancingo</v>
      </c>
      <c r="T353" s="115" t="str">
        <f t="shared" si="51"/>
        <v>4500508676/Tulancingo-2960</v>
      </c>
      <c r="U353" s="12" t="str">
        <f>VLOOKUP(P353,[1]Hoja3!$D$40:$F$123,3,0)</f>
        <v>PTSE00345</v>
      </c>
      <c r="V353" s="13">
        <f t="shared" si="52"/>
        <v>5716.2911999999997</v>
      </c>
      <c r="W353" s="14">
        <f t="shared" si="53"/>
        <v>5954.47</v>
      </c>
      <c r="X353" s="14">
        <f t="shared" si="54"/>
        <v>952.7152000000001</v>
      </c>
    </row>
    <row r="354" spans="2:24" s="10" customFormat="1" ht="15" customHeight="1" x14ac:dyDescent="0.25">
      <c r="B354" s="99" t="s">
        <v>484</v>
      </c>
      <c r="C354" s="71" t="s">
        <v>574</v>
      </c>
      <c r="D354" s="99" t="s">
        <v>230</v>
      </c>
      <c r="E354" s="99" t="s">
        <v>212</v>
      </c>
      <c r="F354" s="99" t="s">
        <v>215</v>
      </c>
      <c r="G354" s="139"/>
      <c r="H354" s="142">
        <v>0</v>
      </c>
      <c r="I354" s="131">
        <v>0</v>
      </c>
      <c r="J354" s="118">
        <v>606</v>
      </c>
      <c r="K354" s="114">
        <v>1910.31</v>
      </c>
      <c r="L354" s="71" t="s">
        <v>406</v>
      </c>
      <c r="M354" s="71" t="s">
        <v>432</v>
      </c>
      <c r="N354" s="119">
        <v>16193473</v>
      </c>
      <c r="O354" s="71">
        <v>4500508715</v>
      </c>
      <c r="P354" s="149" t="s">
        <v>38</v>
      </c>
      <c r="Q354" s="149" t="s">
        <v>28</v>
      </c>
      <c r="R354" s="148" t="s">
        <v>280</v>
      </c>
      <c r="S354" s="116" t="str">
        <f t="shared" si="50"/>
        <v>CANCELADO-Jose Antonio Esquivel Ovando</v>
      </c>
      <c r="T354" s="115" t="str">
        <f t="shared" si="51"/>
        <v>4500508715/Xonacatlan-0</v>
      </c>
      <c r="U354" s="12" t="str">
        <f>VLOOKUP(P354,[1]Hoja3!$D$40:$F$123,3,0)</f>
        <v>PTSE00346</v>
      </c>
      <c r="V354" s="13">
        <f t="shared" si="52"/>
        <v>1833.8976</v>
      </c>
      <c r="W354" s="14">
        <f t="shared" si="53"/>
        <v>1910.3100000000002</v>
      </c>
      <c r="X354" s="14">
        <f t="shared" si="54"/>
        <v>305.64960000000002</v>
      </c>
    </row>
    <row r="355" spans="2:24" s="10" customFormat="1" ht="15" customHeight="1" x14ac:dyDescent="0.25">
      <c r="B355" s="99" t="s">
        <v>423</v>
      </c>
      <c r="C355" s="71" t="s">
        <v>574</v>
      </c>
      <c r="D355" s="99" t="s">
        <v>239</v>
      </c>
      <c r="E355" s="99" t="s">
        <v>212</v>
      </c>
      <c r="F355" s="99" t="s">
        <v>240</v>
      </c>
      <c r="G355" s="139" t="s">
        <v>427</v>
      </c>
      <c r="H355" s="142">
        <v>5295</v>
      </c>
      <c r="I355" s="131">
        <v>14440</v>
      </c>
      <c r="J355" s="118">
        <v>96.4</v>
      </c>
      <c r="K355" s="114">
        <v>9125.64</v>
      </c>
      <c r="L355" s="71">
        <v>61500</v>
      </c>
      <c r="M355" s="71" t="s">
        <v>257</v>
      </c>
      <c r="N355" s="119">
        <v>16193474</v>
      </c>
      <c r="O355" s="71">
        <v>4500508678</v>
      </c>
      <c r="P355" s="149" t="s">
        <v>33</v>
      </c>
      <c r="Q355" s="149" t="s">
        <v>44</v>
      </c>
      <c r="R355" s="148" t="s">
        <v>332</v>
      </c>
      <c r="S355" s="116" t="str">
        <f t="shared" si="50"/>
        <v>61500-Rastro Atizapan</v>
      </c>
      <c r="T355" s="115" t="str">
        <f t="shared" si="51"/>
        <v>4500508678/Atizapan de Zaragoza-14440</v>
      </c>
      <c r="U355" s="12" t="str">
        <f>VLOOKUP(P355,[1]Hoja3!$D$40:$F$123,3,0)</f>
        <v>PTSE00308</v>
      </c>
      <c r="V355" s="13">
        <f t="shared" si="52"/>
        <v>8760.6143999999986</v>
      </c>
      <c r="W355" s="14">
        <f t="shared" si="53"/>
        <v>9125.64</v>
      </c>
      <c r="X355" s="14">
        <f t="shared" si="54"/>
        <v>1460.1024</v>
      </c>
    </row>
    <row r="356" spans="2:24" s="10" customFormat="1" ht="15" customHeight="1" x14ac:dyDescent="0.25">
      <c r="B356" s="99" t="s">
        <v>423</v>
      </c>
      <c r="C356" s="71" t="s">
        <v>574</v>
      </c>
      <c r="D356" s="99" t="s">
        <v>239</v>
      </c>
      <c r="E356" s="99" t="s">
        <v>212</v>
      </c>
      <c r="F356" s="99" t="s">
        <v>240</v>
      </c>
      <c r="G356" s="139" t="s">
        <v>427</v>
      </c>
      <c r="H356" s="142">
        <v>5950</v>
      </c>
      <c r="I356" s="131">
        <v>16790</v>
      </c>
      <c r="J356" s="118">
        <v>96.4</v>
      </c>
      <c r="K356" s="114">
        <v>9125.64</v>
      </c>
      <c r="L356" s="71">
        <v>61485</v>
      </c>
      <c r="M356" s="71" t="s">
        <v>256</v>
      </c>
      <c r="N356" s="119">
        <v>16193475</v>
      </c>
      <c r="O356" s="71">
        <v>4500508683</v>
      </c>
      <c r="P356" s="149" t="s">
        <v>51</v>
      </c>
      <c r="Q356" s="149" t="s">
        <v>57</v>
      </c>
      <c r="R356" s="148" t="s">
        <v>333</v>
      </c>
      <c r="S356" s="116" t="str">
        <f t="shared" si="50"/>
        <v>61485-Rastro Atizapan</v>
      </c>
      <c r="T356" s="115" t="str">
        <f t="shared" si="51"/>
        <v>4500508683/Atizapan de Zaragoza-16790</v>
      </c>
      <c r="U356" s="12" t="str">
        <f>VLOOKUP(P356,[1]Hoja3!$D$40:$F$123,3,0)</f>
        <v>PTSE00309</v>
      </c>
      <c r="V356" s="13">
        <f t="shared" si="52"/>
        <v>8760.6143999999986</v>
      </c>
      <c r="W356" s="14">
        <f t="shared" si="53"/>
        <v>9125.64</v>
      </c>
      <c r="X356" s="14">
        <f t="shared" si="54"/>
        <v>1460.1024</v>
      </c>
    </row>
    <row r="357" spans="2:24" s="10" customFormat="1" ht="15" customHeight="1" x14ac:dyDescent="0.25">
      <c r="B357" s="99" t="s">
        <v>423</v>
      </c>
      <c r="C357" s="71" t="s">
        <v>574</v>
      </c>
      <c r="D357" s="99" t="s">
        <v>46</v>
      </c>
      <c r="E357" s="99" t="s">
        <v>185</v>
      </c>
      <c r="F357" s="99" t="s">
        <v>339</v>
      </c>
      <c r="G357" s="139" t="s">
        <v>580</v>
      </c>
      <c r="H357" s="142">
        <v>1544</v>
      </c>
      <c r="I357" s="131">
        <v>4040</v>
      </c>
      <c r="J357" s="118">
        <v>426</v>
      </c>
      <c r="K357" s="114">
        <v>9886.83</v>
      </c>
      <c r="L357" s="71">
        <v>69208</v>
      </c>
      <c r="M357" s="71" t="s">
        <v>584</v>
      </c>
      <c r="N357" s="119">
        <v>16193476</v>
      </c>
      <c r="O357" s="71">
        <v>4500508673</v>
      </c>
      <c r="P357" s="149" t="s">
        <v>41</v>
      </c>
      <c r="Q357" s="149" t="s">
        <v>30</v>
      </c>
      <c r="R357" s="148" t="s">
        <v>269</v>
      </c>
      <c r="S357" s="116" t="str">
        <f t="shared" si="50"/>
        <v>69208-Edwin Yair Arteaga Lara</v>
      </c>
      <c r="T357" s="115" t="str">
        <f t="shared" si="51"/>
        <v>4500508673/Zacualtipan-4040</v>
      </c>
      <c r="U357" s="12" t="str">
        <f>VLOOKUP(P357,[1]Hoja3!$D$40:$F$123,3,0)</f>
        <v>PTSE00334</v>
      </c>
      <c r="V357" s="13">
        <f t="shared" si="52"/>
        <v>9491.3567999999996</v>
      </c>
      <c r="W357" s="14">
        <f t="shared" si="53"/>
        <v>9886.83</v>
      </c>
      <c r="X357" s="14">
        <f t="shared" si="54"/>
        <v>1581.8928000000001</v>
      </c>
    </row>
    <row r="358" spans="2:24" s="10" customFormat="1" ht="15" customHeight="1" x14ac:dyDescent="0.25">
      <c r="B358" s="99" t="s">
        <v>423</v>
      </c>
      <c r="C358" s="71" t="s">
        <v>574</v>
      </c>
      <c r="D358" s="99" t="s">
        <v>295</v>
      </c>
      <c r="E358" s="99" t="s">
        <v>212</v>
      </c>
      <c r="F358" s="99" t="s">
        <v>286</v>
      </c>
      <c r="G358" s="139" t="s">
        <v>580</v>
      </c>
      <c r="H358" s="142">
        <v>1768</v>
      </c>
      <c r="I358" s="131">
        <v>4950</v>
      </c>
      <c r="J358" s="118">
        <v>280</v>
      </c>
      <c r="K358" s="114">
        <v>6631.03</v>
      </c>
      <c r="L358" s="71">
        <v>69209</v>
      </c>
      <c r="M358" s="71" t="s">
        <v>587</v>
      </c>
      <c r="N358" s="119">
        <v>16193477</v>
      </c>
      <c r="O358" s="71">
        <v>4500508674</v>
      </c>
      <c r="P358" s="149" t="s">
        <v>35</v>
      </c>
      <c r="Q358" s="149" t="s">
        <v>26</v>
      </c>
      <c r="R358" s="148" t="s">
        <v>331</v>
      </c>
      <c r="S358" s="116" t="str">
        <f t="shared" si="50"/>
        <v>69209-Alejandro Alcantara Vara</v>
      </c>
      <c r="T358" s="115" t="str">
        <f t="shared" si="51"/>
        <v>4500508674/Ocuilan-4950</v>
      </c>
      <c r="U358" s="12" t="str">
        <f>VLOOKUP(P358,[1]Hoja3!$D$40:$F$123,3,0)</f>
        <v>PTSE00335</v>
      </c>
      <c r="V358" s="13">
        <f t="shared" si="52"/>
        <v>6365.7888000000003</v>
      </c>
      <c r="W358" s="14">
        <f t="shared" si="53"/>
        <v>6631.03</v>
      </c>
      <c r="X358" s="14">
        <f t="shared" si="54"/>
        <v>1060.9648</v>
      </c>
    </row>
    <row r="359" spans="2:24" s="10" customFormat="1" ht="15" customHeight="1" x14ac:dyDescent="0.25">
      <c r="B359" s="99" t="s">
        <v>446</v>
      </c>
      <c r="C359" s="71" t="s">
        <v>574</v>
      </c>
      <c r="D359" s="99" t="s">
        <v>448</v>
      </c>
      <c r="E359" s="99" t="s">
        <v>378</v>
      </c>
      <c r="F359" s="99" t="s">
        <v>449</v>
      </c>
      <c r="G359" s="139" t="s">
        <v>453</v>
      </c>
      <c r="H359" s="142">
        <v>1500</v>
      </c>
      <c r="I359" s="131">
        <v>4880</v>
      </c>
      <c r="J359" s="118">
        <v>630</v>
      </c>
      <c r="K359" s="114">
        <v>13784.18</v>
      </c>
      <c r="L359" s="71">
        <v>68414</v>
      </c>
      <c r="M359" s="71" t="s">
        <v>592</v>
      </c>
      <c r="N359" s="119">
        <v>16193478</v>
      </c>
      <c r="O359" s="71">
        <v>4500508600</v>
      </c>
      <c r="P359" s="149" t="s">
        <v>63</v>
      </c>
      <c r="Q359" s="149" t="s">
        <v>65</v>
      </c>
      <c r="R359" s="148" t="s">
        <v>276</v>
      </c>
      <c r="S359" s="116" t="str">
        <f t="shared" si="50"/>
        <v>68414-Expendio Zacatepec</v>
      </c>
      <c r="T359" s="115" t="str">
        <f t="shared" si="51"/>
        <v>4500508600/Oriental-4880</v>
      </c>
      <c r="U359" s="12" t="str">
        <f>VLOOKUP(P359,[1]Hoja3!$D$40:$F$123,3,0)</f>
        <v>PTSE00331</v>
      </c>
      <c r="V359" s="13">
        <f t="shared" si="52"/>
        <v>13232.8128</v>
      </c>
      <c r="W359" s="14">
        <f t="shared" si="53"/>
        <v>13784.18</v>
      </c>
      <c r="X359" s="14">
        <f t="shared" si="54"/>
        <v>2205.4688000000001</v>
      </c>
    </row>
    <row r="360" spans="2:24" s="10" customFormat="1" ht="15" customHeight="1" x14ac:dyDescent="0.25">
      <c r="B360" s="99" t="s">
        <v>484</v>
      </c>
      <c r="C360" s="71" t="s">
        <v>574</v>
      </c>
      <c r="D360" s="99" t="s">
        <v>577</v>
      </c>
      <c r="E360" s="99" t="s">
        <v>578</v>
      </c>
      <c r="F360" s="99" t="s">
        <v>579</v>
      </c>
      <c r="G360" s="139" t="s">
        <v>491</v>
      </c>
      <c r="H360" s="142">
        <v>1764</v>
      </c>
      <c r="I360" s="131">
        <v>6600</v>
      </c>
      <c r="J360" s="118">
        <v>844</v>
      </c>
      <c r="K360" s="114">
        <v>18556.38</v>
      </c>
      <c r="L360" s="71">
        <v>45868</v>
      </c>
      <c r="M360" s="71" t="s">
        <v>410</v>
      </c>
      <c r="N360" s="119">
        <v>16193479</v>
      </c>
      <c r="O360" s="71">
        <v>4500508711</v>
      </c>
      <c r="P360" s="149" t="s">
        <v>68</v>
      </c>
      <c r="Q360" s="149" t="s">
        <v>67</v>
      </c>
      <c r="R360" s="148" t="s">
        <v>571</v>
      </c>
      <c r="S360" s="116" t="str">
        <f t="shared" si="50"/>
        <v>45868-Roxana Lara Lopez</v>
      </c>
      <c r="T360" s="115" t="str">
        <f t="shared" si="51"/>
        <v>4500508711/Acapulco-6600</v>
      </c>
      <c r="U360" s="12" t="str">
        <f>VLOOKUP(P360,[1]Hoja3!$D$40:$F$123,3,0)</f>
        <v>PTSE00329</v>
      </c>
      <c r="V360" s="13">
        <f t="shared" si="52"/>
        <v>17814.124800000001</v>
      </c>
      <c r="W360" s="14">
        <f t="shared" si="53"/>
        <v>18556.38</v>
      </c>
      <c r="X360" s="14">
        <f t="shared" si="54"/>
        <v>2969.0208000000002</v>
      </c>
    </row>
    <row r="361" spans="2:24" s="10" customFormat="1" ht="15" customHeight="1" x14ac:dyDescent="0.25">
      <c r="B361" s="99" t="s">
        <v>423</v>
      </c>
      <c r="C361" s="71" t="s">
        <v>574</v>
      </c>
      <c r="D361" s="99" t="s">
        <v>290</v>
      </c>
      <c r="E361" s="99" t="s">
        <v>212</v>
      </c>
      <c r="F361" s="99" t="s">
        <v>291</v>
      </c>
      <c r="G361" s="139" t="s">
        <v>580</v>
      </c>
      <c r="H361" s="142">
        <v>1224</v>
      </c>
      <c r="I361" s="131">
        <v>3360</v>
      </c>
      <c r="J361" s="118">
        <v>205</v>
      </c>
      <c r="K361" s="114">
        <v>4864.18</v>
      </c>
      <c r="L361" s="71">
        <v>69212</v>
      </c>
      <c r="M361" s="71" t="s">
        <v>586</v>
      </c>
      <c r="N361" s="119">
        <v>16193480</v>
      </c>
      <c r="O361" s="71">
        <v>4500508672</v>
      </c>
      <c r="P361" s="149" t="s">
        <v>62</v>
      </c>
      <c r="Q361" s="149" t="s">
        <v>64</v>
      </c>
      <c r="R361" s="148" t="s">
        <v>327</v>
      </c>
      <c r="S361" s="116" t="str">
        <f t="shared" si="50"/>
        <v>69212-Lazaro Villanueva Martinez</v>
      </c>
      <c r="T361" s="115" t="str">
        <f t="shared" si="51"/>
        <v>4500508672/Ozumba-3360</v>
      </c>
      <c r="U361" s="12" t="str">
        <f>VLOOKUP(P361,[1]Hoja3!$D$40:$F$123,3,0)</f>
        <v>PTSE00333</v>
      </c>
      <c r="V361" s="13">
        <f t="shared" si="52"/>
        <v>4669.6127999999999</v>
      </c>
      <c r="W361" s="14">
        <f t="shared" si="53"/>
        <v>4864.1799999999994</v>
      </c>
      <c r="X361" s="14">
        <f t="shared" si="54"/>
        <v>778.26879999999994</v>
      </c>
    </row>
    <row r="362" spans="2:24" s="10" customFormat="1" ht="15" customHeight="1" x14ac:dyDescent="0.25">
      <c r="B362" s="99" t="s">
        <v>423</v>
      </c>
      <c r="C362" s="71" t="s">
        <v>574</v>
      </c>
      <c r="D362" s="99" t="s">
        <v>239</v>
      </c>
      <c r="E362" s="99" t="s">
        <v>212</v>
      </c>
      <c r="F362" s="99" t="s">
        <v>240</v>
      </c>
      <c r="G362" s="139" t="s">
        <v>467</v>
      </c>
      <c r="H362" s="142">
        <v>3200</v>
      </c>
      <c r="I362" s="131">
        <v>9230</v>
      </c>
      <c r="J362" s="118">
        <v>98.4</v>
      </c>
      <c r="K362" s="114">
        <v>5516.03</v>
      </c>
      <c r="L362" s="71">
        <v>69217</v>
      </c>
      <c r="M362" s="71" t="s">
        <v>588</v>
      </c>
      <c r="N362" s="119">
        <v>16193482</v>
      </c>
      <c r="O362" s="71">
        <v>4500508681</v>
      </c>
      <c r="P362" s="149" t="s">
        <v>96</v>
      </c>
      <c r="Q362" s="149" t="s">
        <v>97</v>
      </c>
      <c r="R362" s="148" t="s">
        <v>463</v>
      </c>
      <c r="S362" s="116" t="str">
        <f t="shared" si="50"/>
        <v>69217-Rastro Atizapan</v>
      </c>
      <c r="T362" s="115" t="str">
        <f t="shared" si="51"/>
        <v>4500508681/Atizapan de Zaragoza-9230</v>
      </c>
      <c r="U362" s="12" t="str">
        <f>VLOOKUP(P362,[1]Hoja3!$D$40:$F$123,3,0)</f>
        <v>PTSE00330</v>
      </c>
      <c r="V362" s="13">
        <f t="shared" si="52"/>
        <v>5295.3887999999997</v>
      </c>
      <c r="W362" s="14">
        <f t="shared" si="53"/>
        <v>5516.03</v>
      </c>
      <c r="X362" s="14">
        <f t="shared" si="54"/>
        <v>882.56479999999999</v>
      </c>
    </row>
    <row r="363" spans="2:24" s="10" customFormat="1" ht="15" customHeight="1" x14ac:dyDescent="0.25">
      <c r="B363" s="99" t="s">
        <v>484</v>
      </c>
      <c r="C363" s="71" t="s">
        <v>574</v>
      </c>
      <c r="D363" s="99" t="s">
        <v>211</v>
      </c>
      <c r="E363" s="99" t="s">
        <v>212</v>
      </c>
      <c r="F363" s="99" t="s">
        <v>213</v>
      </c>
      <c r="G363" s="139" t="s">
        <v>491</v>
      </c>
      <c r="H363" s="142">
        <v>2240</v>
      </c>
      <c r="I363" s="131">
        <v>8330</v>
      </c>
      <c r="J363" s="118">
        <v>608</v>
      </c>
      <c r="K363" s="114">
        <v>13293.58</v>
      </c>
      <c r="L363" s="71">
        <v>45867</v>
      </c>
      <c r="M363" s="71" t="s">
        <v>591</v>
      </c>
      <c r="N363" s="119">
        <v>16193483</v>
      </c>
      <c r="O363" s="71">
        <v>4500508725</v>
      </c>
      <c r="P363" s="149" t="s">
        <v>56</v>
      </c>
      <c r="Q363" s="149" t="s">
        <v>50</v>
      </c>
      <c r="R363" s="148" t="s">
        <v>190</v>
      </c>
      <c r="S363" s="116" t="str">
        <f t="shared" si="50"/>
        <v>45867-Medina Romero Roberto Carlos</v>
      </c>
      <c r="T363" s="115" t="str">
        <f t="shared" si="51"/>
        <v>4500508725/Santiago Tianguistenco-8330</v>
      </c>
      <c r="U363" s="12" t="str">
        <f>VLOOKUP(P363,[1]Hoja3!$D$40:$F$123,3,0)</f>
        <v>PTSE00338</v>
      </c>
      <c r="V363" s="13">
        <f t="shared" si="52"/>
        <v>12761.836799999999</v>
      </c>
      <c r="W363" s="14">
        <f t="shared" si="53"/>
        <v>13293.58</v>
      </c>
      <c r="X363" s="14">
        <f t="shared" si="54"/>
        <v>2126.9728</v>
      </c>
    </row>
    <row r="364" spans="2:24" s="10" customFormat="1" ht="14.25" customHeight="1" x14ac:dyDescent="0.25">
      <c r="B364" s="99" t="s">
        <v>423</v>
      </c>
      <c r="C364" s="71" t="s">
        <v>574</v>
      </c>
      <c r="D364" s="99" t="s">
        <v>299</v>
      </c>
      <c r="E364" s="99" t="s">
        <v>212</v>
      </c>
      <c r="F364" s="99" t="s">
        <v>300</v>
      </c>
      <c r="G364" s="139" t="s">
        <v>580</v>
      </c>
      <c r="H364" s="142">
        <v>2380</v>
      </c>
      <c r="I364" s="131">
        <v>7370</v>
      </c>
      <c r="J364" s="118">
        <v>249</v>
      </c>
      <c r="K364" s="114">
        <v>5287.88</v>
      </c>
      <c r="L364" s="71">
        <v>69203</v>
      </c>
      <c r="M364" s="71" t="s">
        <v>363</v>
      </c>
      <c r="N364" s="119">
        <v>16193484</v>
      </c>
      <c r="O364" s="71">
        <v>4500508688</v>
      </c>
      <c r="P364" s="149" t="s">
        <v>54</v>
      </c>
      <c r="Q364" s="149" t="s">
        <v>48</v>
      </c>
      <c r="R364" s="148" t="s">
        <v>329</v>
      </c>
      <c r="S364" s="116" t="str">
        <f t="shared" si="50"/>
        <v>69203-Eduardo Guadarrama Mendoza</v>
      </c>
      <c r="T364" s="115" t="str">
        <f t="shared" si="51"/>
        <v>4500508688/Tenango del Valle-7370</v>
      </c>
      <c r="U364" s="12" t="str">
        <f>VLOOKUP(P364,[1]Hoja3!$D$40:$F$123,3,0)</f>
        <v>PTSE00332</v>
      </c>
      <c r="V364" s="13">
        <f t="shared" si="52"/>
        <v>5076.3647999999994</v>
      </c>
      <c r="W364" s="14">
        <f t="shared" si="53"/>
        <v>5287.8799999999992</v>
      </c>
      <c r="X364" s="14">
        <f t="shared" si="54"/>
        <v>846.06079999999986</v>
      </c>
    </row>
    <row r="365" spans="2:24" s="10" customFormat="1" ht="14.25" customHeight="1" x14ac:dyDescent="0.25">
      <c r="B365" s="99" t="s">
        <v>423</v>
      </c>
      <c r="C365" s="71" t="s">
        <v>574</v>
      </c>
      <c r="D365" s="99" t="s">
        <v>239</v>
      </c>
      <c r="E365" s="99" t="s">
        <v>212</v>
      </c>
      <c r="F365" s="99" t="s">
        <v>240</v>
      </c>
      <c r="G365" s="139" t="s">
        <v>427</v>
      </c>
      <c r="H365" s="142">
        <v>6000</v>
      </c>
      <c r="I365" s="131">
        <v>17020</v>
      </c>
      <c r="J365" s="118">
        <v>96.4</v>
      </c>
      <c r="K365" s="114">
        <v>9125.64</v>
      </c>
      <c r="L365" s="71">
        <v>61481</v>
      </c>
      <c r="M365" s="71" t="s">
        <v>257</v>
      </c>
      <c r="N365" s="119">
        <v>16193485</v>
      </c>
      <c r="O365" s="71">
        <v>4500508680</v>
      </c>
      <c r="P365" s="149" t="s">
        <v>136</v>
      </c>
      <c r="Q365" s="149" t="s">
        <v>266</v>
      </c>
      <c r="R365" s="148" t="s">
        <v>45</v>
      </c>
      <c r="S365" s="116" t="str">
        <f t="shared" si="50"/>
        <v>61481-Rastro Atizapan</v>
      </c>
      <c r="T365" s="115" t="str">
        <f t="shared" si="51"/>
        <v>4500508680/Atizapan de Zaragoza-17020</v>
      </c>
      <c r="U365" s="12" t="str">
        <f>VLOOKUP(P365,[1]Hoja3!$D$40:$F$123,3,0)</f>
        <v>PTSE00361</v>
      </c>
      <c r="V365" s="13">
        <f t="shared" si="52"/>
        <v>8760.6143999999986</v>
      </c>
      <c r="W365" s="14">
        <f t="shared" si="53"/>
        <v>9125.64</v>
      </c>
      <c r="X365" s="14">
        <f t="shared" si="54"/>
        <v>1460.1024</v>
      </c>
    </row>
    <row r="366" spans="2:24" s="10" customFormat="1" ht="15" customHeight="1" x14ac:dyDescent="0.25">
      <c r="B366" s="99" t="s">
        <v>423</v>
      </c>
      <c r="C366" s="71" t="s">
        <v>574</v>
      </c>
      <c r="D366" s="99" t="s">
        <v>239</v>
      </c>
      <c r="E366" s="99" t="s">
        <v>212</v>
      </c>
      <c r="F366" s="99" t="s">
        <v>240</v>
      </c>
      <c r="G366" s="139" t="s">
        <v>427</v>
      </c>
      <c r="H366" s="142">
        <v>820</v>
      </c>
      <c r="I366" s="131">
        <v>2228</v>
      </c>
      <c r="J366" s="118">
        <v>96.4</v>
      </c>
      <c r="K366" s="114">
        <v>9125.64</v>
      </c>
      <c r="L366" s="71">
        <v>61486</v>
      </c>
      <c r="M366" s="71" t="s">
        <v>581</v>
      </c>
      <c r="N366" s="119">
        <v>16193486</v>
      </c>
      <c r="O366" s="71">
        <v>4500508679</v>
      </c>
      <c r="P366" s="149" t="s">
        <v>32</v>
      </c>
      <c r="Q366" s="149" t="s">
        <v>43</v>
      </c>
      <c r="R366" s="148" t="s">
        <v>334</v>
      </c>
      <c r="S366" s="116" t="str">
        <f t="shared" si="50"/>
        <v>61486-Rastro Atizapan</v>
      </c>
      <c r="T366" s="115" t="str">
        <f t="shared" si="51"/>
        <v>4500508679/Atizapan de Zaragoza-2228</v>
      </c>
      <c r="U366" s="12" t="str">
        <f>VLOOKUP(P366,[1]Hoja3!$D$40:$F$123,3,0)</f>
        <v>PTSE00362</v>
      </c>
      <c r="V366" s="13">
        <f t="shared" si="52"/>
        <v>8760.6143999999986</v>
      </c>
      <c r="W366" s="14">
        <f t="shared" si="53"/>
        <v>9125.64</v>
      </c>
      <c r="X366" s="14">
        <f t="shared" si="54"/>
        <v>1460.1024</v>
      </c>
    </row>
    <row r="367" spans="2:24" s="10" customFormat="1" ht="15" customHeight="1" x14ac:dyDescent="0.25">
      <c r="B367" s="99" t="s">
        <v>423</v>
      </c>
      <c r="C367" s="71" t="s">
        <v>574</v>
      </c>
      <c r="D367" s="99" t="s">
        <v>239</v>
      </c>
      <c r="E367" s="99" t="s">
        <v>212</v>
      </c>
      <c r="F367" s="99" t="s">
        <v>240</v>
      </c>
      <c r="G367" s="139" t="s">
        <v>427</v>
      </c>
      <c r="H367" s="142">
        <v>4768</v>
      </c>
      <c r="I367" s="131">
        <v>13640</v>
      </c>
      <c r="J367" s="118">
        <v>96.4</v>
      </c>
      <c r="K367" s="114">
        <v>9125.64</v>
      </c>
      <c r="L367" s="71">
        <v>61482</v>
      </c>
      <c r="M367" s="71" t="s">
        <v>582</v>
      </c>
      <c r="N367" s="119">
        <v>16193487</v>
      </c>
      <c r="O367" s="71">
        <v>4500508682</v>
      </c>
      <c r="P367" s="149" t="s">
        <v>61</v>
      </c>
      <c r="Q367" s="149" t="s">
        <v>69</v>
      </c>
      <c r="R367" s="148" t="s">
        <v>66</v>
      </c>
      <c r="S367" s="116" t="str">
        <f t="shared" si="50"/>
        <v>61482-Rastro Atizapan</v>
      </c>
      <c r="T367" s="115" t="str">
        <f t="shared" si="51"/>
        <v>4500508682/Atizapan de Zaragoza-13640</v>
      </c>
      <c r="U367" s="12" t="str">
        <f>VLOOKUP(P367,[1]Hoja3!$D$40:$F$123,3,0)</f>
        <v>PTSE00359</v>
      </c>
      <c r="V367" s="13">
        <f t="shared" si="52"/>
        <v>8760.6143999999986</v>
      </c>
      <c r="W367" s="14">
        <f t="shared" si="53"/>
        <v>9125.64</v>
      </c>
      <c r="X367" s="14">
        <f t="shared" si="54"/>
        <v>1460.1024</v>
      </c>
    </row>
    <row r="368" spans="2:24" s="10" customFormat="1" x14ac:dyDescent="0.25">
      <c r="B368" s="152"/>
      <c r="C368" s="153"/>
      <c r="G368" s="154"/>
      <c r="H368" s="155"/>
      <c r="I368" s="156"/>
      <c r="J368" s="156"/>
      <c r="K368" s="153"/>
      <c r="L368" s="153"/>
      <c r="M368" s="153"/>
      <c r="N368" s="153"/>
      <c r="Q368" s="153"/>
    </row>
    <row r="369" spans="2:24" s="135" customFormat="1" x14ac:dyDescent="0.25">
      <c r="B369" s="1"/>
      <c r="C369" s="22"/>
      <c r="F369" s="10"/>
      <c r="G369" s="140"/>
      <c r="H369" s="143"/>
      <c r="I369" s="2"/>
      <c r="J369" s="2"/>
      <c r="K369" s="22"/>
      <c r="L369" s="22"/>
      <c r="M369" s="22"/>
      <c r="N369" s="22"/>
      <c r="Q369" s="22"/>
    </row>
    <row r="370" spans="2:24" s="135" customFormat="1" ht="15.75" x14ac:dyDescent="0.25">
      <c r="B370" s="18"/>
      <c r="C370" s="16"/>
      <c r="D370" s="15"/>
      <c r="E370" s="5"/>
      <c r="F370" s="146"/>
      <c r="G370" s="96"/>
      <c r="H370" s="141"/>
      <c r="I370" s="112"/>
      <c r="J370" s="113"/>
      <c r="K370" s="4"/>
      <c r="L370" s="4"/>
      <c r="M370" s="160">
        <f>+V370+X370</f>
        <v>223740.75359999997</v>
      </c>
      <c r="N370" s="160"/>
      <c r="O370" s="17"/>
      <c r="P370" s="17"/>
      <c r="Q370" s="16"/>
      <c r="R370" s="18"/>
      <c r="S370" s="5"/>
      <c r="T370" s="3"/>
      <c r="U370" s="5"/>
      <c r="V370" s="19">
        <f>SUM(V342:V367)</f>
        <v>191777.78879999995</v>
      </c>
      <c r="W370" s="19">
        <f>SUM(W339:W367)</f>
        <v>199768.53000000003</v>
      </c>
      <c r="X370" s="19">
        <f>SUM(X339:X367)</f>
        <v>31962.964800000005</v>
      </c>
    </row>
    <row r="371" spans="2:24" s="135" customFormat="1" ht="15.75" x14ac:dyDescent="0.25">
      <c r="B371" s="18"/>
      <c r="C371" s="16"/>
      <c r="D371" s="15"/>
      <c r="E371" s="5"/>
      <c r="F371" s="146"/>
      <c r="G371" s="96"/>
      <c r="H371" s="141"/>
      <c r="I371" s="112"/>
      <c r="J371" s="113"/>
      <c r="K371" s="4"/>
      <c r="L371" s="4"/>
      <c r="M371" s="20"/>
      <c r="N371" s="21"/>
      <c r="O371" s="17"/>
      <c r="P371" s="17"/>
      <c r="Q371" s="16"/>
      <c r="R371" s="18"/>
      <c r="S371" s="5"/>
      <c r="T371" s="3"/>
      <c r="U371" s="5"/>
      <c r="V371" s="19"/>
      <c r="W371" s="19"/>
      <c r="X371" s="2"/>
    </row>
    <row r="372" spans="2:24" s="135" customFormat="1" ht="23.25" x14ac:dyDescent="0.3">
      <c r="B372" s="1"/>
      <c r="C372" s="22"/>
      <c r="F372" s="147"/>
      <c r="G372" s="140"/>
      <c r="H372" s="161" t="s">
        <v>17</v>
      </c>
      <c r="I372" s="161"/>
      <c r="J372" s="161"/>
      <c r="K372" s="161"/>
      <c r="L372" s="162">
        <v>4500115794</v>
      </c>
      <c r="M372" s="162"/>
      <c r="N372" s="162"/>
      <c r="O372" s="162"/>
      <c r="P372" s="24"/>
      <c r="Q372" s="22"/>
      <c r="R372" s="1"/>
      <c r="S372" s="1"/>
      <c r="T372" s="136"/>
      <c r="U372" s="1"/>
      <c r="V372" s="2"/>
      <c r="W372" s="2"/>
      <c r="X372" s="2"/>
    </row>
    <row r="377" spans="2:24" s="135" customFormat="1" x14ac:dyDescent="0.25">
      <c r="B377" s="159" t="s">
        <v>593</v>
      </c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"/>
      <c r="V377" s="2"/>
      <c r="W377" s="2"/>
      <c r="X377" s="2"/>
    </row>
    <row r="378" spans="2:24" s="135" customFormat="1" ht="18.75" customHeight="1" x14ac:dyDescent="0.25">
      <c r="B378" s="159"/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"/>
      <c r="V378" s="2"/>
      <c r="W378" s="2"/>
      <c r="X378" s="2"/>
    </row>
    <row r="379" spans="2:24" s="135" customFormat="1" x14ac:dyDescent="0.25">
      <c r="B379" s="1"/>
      <c r="C379" s="22"/>
      <c r="F379" s="10"/>
      <c r="G379" s="140"/>
      <c r="H379" s="143"/>
      <c r="I379" s="2"/>
      <c r="J379" s="2"/>
      <c r="K379" s="22"/>
      <c r="L379" s="22"/>
      <c r="M379" s="22"/>
      <c r="N379" s="22"/>
      <c r="Q379" s="22"/>
    </row>
    <row r="380" spans="2:24" s="145" customFormat="1" ht="36.75" customHeight="1" x14ac:dyDescent="0.25">
      <c r="B380" s="9" t="s">
        <v>0</v>
      </c>
      <c r="C380" s="9" t="s">
        <v>1</v>
      </c>
      <c r="D380" s="9" t="s">
        <v>2</v>
      </c>
      <c r="E380" s="9" t="s">
        <v>3</v>
      </c>
      <c r="F380" s="9" t="s">
        <v>4</v>
      </c>
      <c r="G380" s="9" t="s">
        <v>5</v>
      </c>
      <c r="H380" s="66" t="s">
        <v>6</v>
      </c>
      <c r="I380" s="9" t="s">
        <v>7</v>
      </c>
      <c r="J380" s="9" t="s">
        <v>8</v>
      </c>
      <c r="K380" s="9" t="s">
        <v>9</v>
      </c>
      <c r="L380" s="9" t="s">
        <v>10</v>
      </c>
      <c r="M380" s="9" t="s">
        <v>11</v>
      </c>
      <c r="N380" s="9" t="s">
        <v>12</v>
      </c>
      <c r="O380" s="9" t="s">
        <v>13</v>
      </c>
      <c r="P380" s="9" t="s">
        <v>14</v>
      </c>
      <c r="Q380" s="9" t="s">
        <v>15</v>
      </c>
      <c r="R380" s="9" t="s">
        <v>16</v>
      </c>
      <c r="S380" s="9"/>
      <c r="T380" s="9"/>
      <c r="U380" s="144"/>
      <c r="V380" s="144"/>
      <c r="W380" s="144"/>
      <c r="X380" s="144"/>
    </row>
    <row r="381" spans="2:24" s="10" customFormat="1" ht="15" customHeight="1" x14ac:dyDescent="0.25">
      <c r="B381" s="99" t="s">
        <v>484</v>
      </c>
      <c r="C381" s="71" t="s">
        <v>594</v>
      </c>
      <c r="D381" s="99" t="s">
        <v>23</v>
      </c>
      <c r="E381" s="99" t="s">
        <v>212</v>
      </c>
      <c r="F381" s="99" t="s">
        <v>215</v>
      </c>
      <c r="G381" s="139" t="s">
        <v>598</v>
      </c>
      <c r="H381" s="142">
        <v>1764</v>
      </c>
      <c r="I381" s="131">
        <v>6560</v>
      </c>
      <c r="J381" s="118">
        <v>610</v>
      </c>
      <c r="K381" s="114">
        <v>13095.11</v>
      </c>
      <c r="L381" s="71">
        <v>49651</v>
      </c>
      <c r="M381" s="71" t="s">
        <v>207</v>
      </c>
      <c r="N381" s="119">
        <v>16193488</v>
      </c>
      <c r="O381" s="71">
        <v>4500508702</v>
      </c>
      <c r="P381" s="149" t="s">
        <v>34</v>
      </c>
      <c r="Q381" s="149" t="s">
        <v>25</v>
      </c>
      <c r="R381" s="148" t="s">
        <v>273</v>
      </c>
      <c r="S381" s="116" t="str">
        <f t="shared" ref="S381:S393" si="55">CONCATENATE(L381,"-",D381)</f>
        <v>49651-Irma Ancira Martinez</v>
      </c>
      <c r="T381" s="115" t="str">
        <f t="shared" ref="T381:T393" si="56">CONCATENATE(O381,"/",F381,"-",I381)</f>
        <v>4500508702/Xonacatlan-6560</v>
      </c>
      <c r="U381" s="12" t="str">
        <f>VLOOKUP(P381,[1]Hoja3!$D$40:$F$123,3,0)</f>
        <v>PTSE00181</v>
      </c>
      <c r="V381" s="13">
        <f t="shared" ref="V381:V393" si="57">SUM(K381*96)/100</f>
        <v>12571.3056</v>
      </c>
      <c r="W381" s="14">
        <f t="shared" ref="W381:W393" si="58">SUM(V381/96)*100</f>
        <v>13095.11</v>
      </c>
      <c r="X381" s="14">
        <f t="shared" ref="X381:X393" si="59">W381*0.16</f>
        <v>2095.2175999999999</v>
      </c>
    </row>
    <row r="382" spans="2:24" s="10" customFormat="1" ht="15" customHeight="1" x14ac:dyDescent="0.25">
      <c r="B382" s="99" t="s">
        <v>484</v>
      </c>
      <c r="C382" s="71" t="s">
        <v>594</v>
      </c>
      <c r="D382" s="99" t="s">
        <v>230</v>
      </c>
      <c r="E382" s="99" t="s">
        <v>212</v>
      </c>
      <c r="F382" s="99" t="s">
        <v>215</v>
      </c>
      <c r="G382" s="139" t="s">
        <v>598</v>
      </c>
      <c r="H382" s="142">
        <v>1512</v>
      </c>
      <c r="I382" s="131">
        <v>5930</v>
      </c>
      <c r="J382" s="118">
        <v>618</v>
      </c>
      <c r="K382" s="114">
        <v>13269.51</v>
      </c>
      <c r="L382" s="71">
        <v>45896</v>
      </c>
      <c r="M382" s="71" t="s">
        <v>207</v>
      </c>
      <c r="N382" s="119">
        <v>16193489</v>
      </c>
      <c r="O382" s="71">
        <v>4500508698</v>
      </c>
      <c r="P382" s="149" t="s">
        <v>36</v>
      </c>
      <c r="Q382" s="149" t="s">
        <v>263</v>
      </c>
      <c r="R382" s="148" t="s">
        <v>394</v>
      </c>
      <c r="S382" s="116" t="str">
        <f t="shared" si="55"/>
        <v>45896-Jose Antonio Esquivel Ovando</v>
      </c>
      <c r="T382" s="115" t="str">
        <f t="shared" si="56"/>
        <v>4500508698/Xonacatlan-5930</v>
      </c>
      <c r="U382" s="12" t="str">
        <f>VLOOKUP(P382,[1]Hoja3!$D$40:$F$123,3,0)</f>
        <v>PTSE00183</v>
      </c>
      <c r="V382" s="13">
        <f t="shared" si="57"/>
        <v>12738.729599999999</v>
      </c>
      <c r="W382" s="14">
        <f t="shared" si="58"/>
        <v>13269.51</v>
      </c>
      <c r="X382" s="14">
        <f t="shared" si="59"/>
        <v>2123.1215999999999</v>
      </c>
    </row>
    <row r="383" spans="2:24" s="10" customFormat="1" ht="15" customHeight="1" x14ac:dyDescent="0.25">
      <c r="B383" s="99" t="s">
        <v>423</v>
      </c>
      <c r="C383" s="71" t="s">
        <v>594</v>
      </c>
      <c r="D383" s="99" t="s">
        <v>91</v>
      </c>
      <c r="E383" s="99" t="s">
        <v>212</v>
      </c>
      <c r="F383" s="99" t="s">
        <v>225</v>
      </c>
      <c r="G383" s="139" t="s">
        <v>580</v>
      </c>
      <c r="H383" s="142">
        <v>2268</v>
      </c>
      <c r="I383" s="131">
        <v>7220</v>
      </c>
      <c r="J383" s="118">
        <v>72.599999999999994</v>
      </c>
      <c r="K383" s="114">
        <v>4811.1099999999997</v>
      </c>
      <c r="L383" s="71">
        <v>69238</v>
      </c>
      <c r="M383" s="71" t="s">
        <v>207</v>
      </c>
      <c r="N383" s="119">
        <v>16193490</v>
      </c>
      <c r="O383" s="71">
        <v>4500508630</v>
      </c>
      <c r="P383" s="149" t="s">
        <v>324</v>
      </c>
      <c r="Q383" s="149" t="s">
        <v>325</v>
      </c>
      <c r="R383" s="148" t="s">
        <v>326</v>
      </c>
      <c r="S383" s="116" t="str">
        <f t="shared" si="55"/>
        <v>69238-Compra Venta de Pollo Sadi SA de CV</v>
      </c>
      <c r="T383" s="115" t="str">
        <f t="shared" si="56"/>
        <v>4500508630/Ecatepec-7220</v>
      </c>
      <c r="U383" s="12" t="str">
        <f>VLOOKUP(P383,[1]Hoja3!$D$40:$F$123,3,0)</f>
        <v>PTSE00184</v>
      </c>
      <c r="V383" s="13">
        <f t="shared" si="57"/>
        <v>4618.6655999999994</v>
      </c>
      <c r="W383" s="14">
        <f t="shared" si="58"/>
        <v>4811.1099999999997</v>
      </c>
      <c r="X383" s="14">
        <f t="shared" si="59"/>
        <v>769.77760000000001</v>
      </c>
    </row>
    <row r="384" spans="2:24" s="10" customFormat="1" ht="15" customHeight="1" x14ac:dyDescent="0.25">
      <c r="B384" s="99" t="s">
        <v>423</v>
      </c>
      <c r="C384" s="71" t="s">
        <v>594</v>
      </c>
      <c r="D384" s="99" t="s">
        <v>450</v>
      </c>
      <c r="E384" s="99" t="s">
        <v>212</v>
      </c>
      <c r="F384" s="99" t="s">
        <v>451</v>
      </c>
      <c r="G384" s="139" t="s">
        <v>596</v>
      </c>
      <c r="H384" s="142">
        <v>1422</v>
      </c>
      <c r="I384" s="131">
        <v>3780</v>
      </c>
      <c r="J384" s="118">
        <v>134</v>
      </c>
      <c r="K384" s="114">
        <v>4811.1099999999997</v>
      </c>
      <c r="L384" s="71">
        <v>69231</v>
      </c>
      <c r="M384" s="71" t="s">
        <v>600</v>
      </c>
      <c r="N384" s="119">
        <v>16193491</v>
      </c>
      <c r="O384" s="71">
        <v>4500508633</v>
      </c>
      <c r="P384" s="149" t="s">
        <v>59</v>
      </c>
      <c r="Q384" s="149" t="s">
        <v>393</v>
      </c>
      <c r="R384" s="148" t="s">
        <v>189</v>
      </c>
      <c r="S384" s="116" t="str">
        <f t="shared" si="55"/>
        <v>69231-Jose Edmundo Ramirez Coronel</v>
      </c>
      <c r="T384" s="115" t="str">
        <f t="shared" si="56"/>
        <v>4500508633/Axapusco-3780</v>
      </c>
      <c r="U384" s="12" t="str">
        <f>VLOOKUP(P384,[1]Hoja3!$D$40:$F$123,3,0)</f>
        <v>PTSE00185</v>
      </c>
      <c r="V384" s="13">
        <f t="shared" si="57"/>
        <v>4618.6655999999994</v>
      </c>
      <c r="W384" s="14">
        <f t="shared" si="58"/>
        <v>4811.1099999999997</v>
      </c>
      <c r="X384" s="14">
        <f t="shared" si="59"/>
        <v>769.77760000000001</v>
      </c>
    </row>
    <row r="385" spans="2:24" s="10" customFormat="1" ht="15" customHeight="1" x14ac:dyDescent="0.25">
      <c r="B385" s="99" t="s">
        <v>423</v>
      </c>
      <c r="C385" s="71" t="s">
        <v>594</v>
      </c>
      <c r="D385" s="99" t="s">
        <v>448</v>
      </c>
      <c r="E385" s="99" t="s">
        <v>378</v>
      </c>
      <c r="F385" s="99" t="s">
        <v>449</v>
      </c>
      <c r="G385" s="139" t="s">
        <v>597</v>
      </c>
      <c r="H385" s="142">
        <v>1503</v>
      </c>
      <c r="I385" s="131">
        <v>4240</v>
      </c>
      <c r="J385" s="118">
        <v>512</v>
      </c>
      <c r="K385" s="114">
        <v>10958.71</v>
      </c>
      <c r="L385" s="71">
        <v>69239</v>
      </c>
      <c r="M385" s="71" t="s">
        <v>601</v>
      </c>
      <c r="N385" s="119">
        <v>16193492</v>
      </c>
      <c r="O385" s="71">
        <v>4500508635</v>
      </c>
      <c r="P385" s="149" t="s">
        <v>258</v>
      </c>
      <c r="Q385" s="149" t="s">
        <v>264</v>
      </c>
      <c r="R385" s="148" t="s">
        <v>271</v>
      </c>
      <c r="S385" s="116" t="str">
        <f t="shared" si="55"/>
        <v>69239-Expendio Zacatepec</v>
      </c>
      <c r="T385" s="115" t="str">
        <f t="shared" si="56"/>
        <v>4500508635/Oriental-4240</v>
      </c>
      <c r="U385" s="12" t="str">
        <f>VLOOKUP(P385,[1]Hoja3!$D$40:$F$123,3,0)</f>
        <v>PTSE00186</v>
      </c>
      <c r="V385" s="13">
        <f t="shared" si="57"/>
        <v>10520.361599999998</v>
      </c>
      <c r="W385" s="14">
        <f t="shared" si="58"/>
        <v>10958.709999999997</v>
      </c>
      <c r="X385" s="14">
        <f t="shared" si="59"/>
        <v>1753.3935999999997</v>
      </c>
    </row>
    <row r="386" spans="2:24" s="10" customFormat="1" ht="15" customHeight="1" x14ac:dyDescent="0.25">
      <c r="B386" s="99" t="s">
        <v>423</v>
      </c>
      <c r="C386" s="71" t="s">
        <v>594</v>
      </c>
      <c r="D386" s="99" t="s">
        <v>91</v>
      </c>
      <c r="E386" s="99" t="s">
        <v>212</v>
      </c>
      <c r="F386" s="99" t="s">
        <v>225</v>
      </c>
      <c r="G386" s="139"/>
      <c r="H386" s="142">
        <v>0</v>
      </c>
      <c r="I386" s="131">
        <v>0</v>
      </c>
      <c r="J386" s="118">
        <v>72.599999999999994</v>
      </c>
      <c r="K386" s="114">
        <v>2175.4899999999998</v>
      </c>
      <c r="L386" s="71" t="s">
        <v>599</v>
      </c>
      <c r="M386" s="71" t="s">
        <v>420</v>
      </c>
      <c r="N386" s="119">
        <v>16193493</v>
      </c>
      <c r="O386" s="71">
        <v>4500508629</v>
      </c>
      <c r="P386" s="149" t="s">
        <v>188</v>
      </c>
      <c r="Q386" s="149" t="s">
        <v>186</v>
      </c>
      <c r="R386" s="148" t="s">
        <v>272</v>
      </c>
      <c r="S386" s="116" t="str">
        <f t="shared" si="55"/>
        <v>CANCELADA-Compra Venta de Pollo Sadi SA de CV</v>
      </c>
      <c r="T386" s="115" t="str">
        <f t="shared" si="56"/>
        <v>4500508629/Ecatepec-0</v>
      </c>
      <c r="U386" s="12" t="str">
        <f>VLOOKUP(P386,[1]Hoja3!$D$40:$F$123,3,0)</f>
        <v>PTSE00191</v>
      </c>
      <c r="V386" s="13">
        <f t="shared" si="57"/>
        <v>2088.4703999999997</v>
      </c>
      <c r="W386" s="14">
        <f t="shared" si="58"/>
        <v>2175.4899999999998</v>
      </c>
      <c r="X386" s="14">
        <f t="shared" si="59"/>
        <v>348.07839999999999</v>
      </c>
    </row>
    <row r="387" spans="2:24" s="10" customFormat="1" ht="15" customHeight="1" x14ac:dyDescent="0.25">
      <c r="B387" s="99" t="s">
        <v>423</v>
      </c>
      <c r="C387" s="71" t="s">
        <v>594</v>
      </c>
      <c r="D387" s="99" t="s">
        <v>377</v>
      </c>
      <c r="E387" s="99" t="s">
        <v>378</v>
      </c>
      <c r="F387" s="99" t="s">
        <v>379</v>
      </c>
      <c r="G387" s="139" t="s">
        <v>597</v>
      </c>
      <c r="H387" s="142">
        <v>1731</v>
      </c>
      <c r="I387" s="131">
        <v>5170</v>
      </c>
      <c r="J387" s="118">
        <v>377</v>
      </c>
      <c r="K387" s="114">
        <v>8015.71</v>
      </c>
      <c r="L387" s="71">
        <v>69235</v>
      </c>
      <c r="M387" s="71" t="s">
        <v>459</v>
      </c>
      <c r="N387" s="119">
        <v>16193494</v>
      </c>
      <c r="O387" s="71">
        <v>4500508632</v>
      </c>
      <c r="P387" s="149" t="s">
        <v>259</v>
      </c>
      <c r="Q387" s="149" t="s">
        <v>244</v>
      </c>
      <c r="R387" s="148" t="s">
        <v>196</v>
      </c>
      <c r="S387" s="116" t="str">
        <f t="shared" si="55"/>
        <v>69235-Francisco Rey Ibarra Gonzalez</v>
      </c>
      <c r="T387" s="115" t="str">
        <f t="shared" si="56"/>
        <v>4500508632/Zacatlan-5170</v>
      </c>
      <c r="U387" s="12" t="str">
        <f>VLOOKUP(P387,[1]Hoja3!$D$40:$F$123,3,0)</f>
        <v>PTSE00192</v>
      </c>
      <c r="V387" s="13">
        <f t="shared" si="57"/>
        <v>7695.0816000000004</v>
      </c>
      <c r="W387" s="14">
        <f t="shared" si="58"/>
        <v>8015.71</v>
      </c>
      <c r="X387" s="14">
        <f t="shared" si="59"/>
        <v>1282.5136</v>
      </c>
    </row>
    <row r="388" spans="2:24" s="10" customFormat="1" ht="15" customHeight="1" x14ac:dyDescent="0.25">
      <c r="B388" s="99" t="s">
        <v>423</v>
      </c>
      <c r="C388" s="71" t="s">
        <v>594</v>
      </c>
      <c r="D388" s="99" t="s">
        <v>595</v>
      </c>
      <c r="E388" s="99" t="s">
        <v>185</v>
      </c>
      <c r="F388" s="99" t="s">
        <v>306</v>
      </c>
      <c r="G388" s="139" t="s">
        <v>597</v>
      </c>
      <c r="H388" s="142">
        <v>1520</v>
      </c>
      <c r="I388" s="131">
        <v>4080</v>
      </c>
      <c r="J388" s="118">
        <v>292</v>
      </c>
      <c r="K388" s="114">
        <v>6162.71</v>
      </c>
      <c r="L388" s="71">
        <v>69247</v>
      </c>
      <c r="M388" s="71" t="s">
        <v>603</v>
      </c>
      <c r="N388" s="119">
        <v>16193495</v>
      </c>
      <c r="O388" s="71">
        <v>4500508628</v>
      </c>
      <c r="P388" s="149" t="s">
        <v>100</v>
      </c>
      <c r="Q388" s="149" t="s">
        <v>261</v>
      </c>
      <c r="R388" s="148" t="s">
        <v>267</v>
      </c>
      <c r="S388" s="116" t="str">
        <f t="shared" si="55"/>
        <v>69247-Duran Garcia Alejandrina</v>
      </c>
      <c r="T388" s="115" t="str">
        <f t="shared" si="56"/>
        <v>4500508628/Cuautepec-4080</v>
      </c>
      <c r="U388" s="12" t="str">
        <f>VLOOKUP(P388,[1]Hoja3!$D$40:$F$123,3,0)</f>
        <v>PTSE00194</v>
      </c>
      <c r="V388" s="13">
        <f t="shared" si="57"/>
        <v>5916.2016000000003</v>
      </c>
      <c r="W388" s="14">
        <f t="shared" si="58"/>
        <v>6162.7100000000009</v>
      </c>
      <c r="X388" s="14">
        <f t="shared" si="59"/>
        <v>986.03360000000021</v>
      </c>
    </row>
    <row r="389" spans="2:24" s="10" customFormat="1" ht="15" customHeight="1" x14ac:dyDescent="0.25">
      <c r="B389" s="99" t="s">
        <v>484</v>
      </c>
      <c r="C389" s="71" t="s">
        <v>594</v>
      </c>
      <c r="D389" s="99" t="s">
        <v>399</v>
      </c>
      <c r="E389" s="99" t="s">
        <v>212</v>
      </c>
      <c r="F389" s="99" t="s">
        <v>240</v>
      </c>
      <c r="G389" s="139"/>
      <c r="H389" s="142">
        <v>0</v>
      </c>
      <c r="I389" s="131">
        <v>0</v>
      </c>
      <c r="J389" s="118">
        <v>450</v>
      </c>
      <c r="K389" s="114">
        <v>2175.4899999999998</v>
      </c>
      <c r="L389" s="71" t="s">
        <v>599</v>
      </c>
      <c r="M389" s="71" t="s">
        <v>420</v>
      </c>
      <c r="N389" s="119">
        <v>16193496</v>
      </c>
      <c r="O389" s="71">
        <v>4500508692</v>
      </c>
      <c r="P389" s="149" t="s">
        <v>39</v>
      </c>
      <c r="Q389" s="149" t="s">
        <v>29</v>
      </c>
      <c r="R389" s="148" t="s">
        <v>279</v>
      </c>
      <c r="S389" s="116" t="str">
        <f t="shared" si="55"/>
        <v>CANCELADA-Aurelio Bartolo Alvarez</v>
      </c>
      <c r="T389" s="115" t="str">
        <f t="shared" si="56"/>
        <v>4500508692/Atizapan de Zaragoza-0</v>
      </c>
      <c r="U389" s="12" t="str">
        <f>VLOOKUP(P389,[1]Hoja3!$D$40:$F$123,3,0)</f>
        <v>PTSE00196</v>
      </c>
      <c r="V389" s="13">
        <f t="shared" si="57"/>
        <v>2088.4703999999997</v>
      </c>
      <c r="W389" s="14">
        <f t="shared" si="58"/>
        <v>2175.4899999999998</v>
      </c>
      <c r="X389" s="14">
        <f t="shared" si="59"/>
        <v>348.07839999999999</v>
      </c>
    </row>
    <row r="390" spans="2:24" s="10" customFormat="1" ht="15" customHeight="1" x14ac:dyDescent="0.25">
      <c r="B390" s="99" t="s">
        <v>423</v>
      </c>
      <c r="C390" s="71" t="s">
        <v>594</v>
      </c>
      <c r="D390" s="99" t="s">
        <v>285</v>
      </c>
      <c r="E390" s="99" t="s">
        <v>212</v>
      </c>
      <c r="F390" s="99" t="s">
        <v>286</v>
      </c>
      <c r="G390" s="139" t="s">
        <v>597</v>
      </c>
      <c r="H390" s="142">
        <v>1004</v>
      </c>
      <c r="I390" s="131">
        <v>2830</v>
      </c>
      <c r="J390" s="118">
        <v>270</v>
      </c>
      <c r="K390" s="114">
        <v>5720.17</v>
      </c>
      <c r="L390" s="71">
        <v>69245</v>
      </c>
      <c r="M390" s="71" t="s">
        <v>602</v>
      </c>
      <c r="N390" s="119">
        <v>16193497</v>
      </c>
      <c r="O390" s="71">
        <v>4500508636</v>
      </c>
      <c r="P390" s="149" t="s">
        <v>55</v>
      </c>
      <c r="Q390" s="149" t="s">
        <v>49</v>
      </c>
      <c r="R390" s="148" t="s">
        <v>328</v>
      </c>
      <c r="S390" s="116" t="str">
        <f t="shared" si="55"/>
        <v>69245-Claudio Patiño Candia</v>
      </c>
      <c r="T390" s="115" t="str">
        <f t="shared" si="56"/>
        <v>4500508636/Ocuilan-2830</v>
      </c>
      <c r="U390" s="12" t="str">
        <f>VLOOKUP(P390,[1]Hoja3!$D$40:$F$123,3,0)</f>
        <v>PTSE00345</v>
      </c>
      <c r="V390" s="13">
        <f t="shared" si="57"/>
        <v>5491.3632000000007</v>
      </c>
      <c r="W390" s="14">
        <f t="shared" si="58"/>
        <v>5720.170000000001</v>
      </c>
      <c r="X390" s="14">
        <f t="shared" si="59"/>
        <v>915.22720000000015</v>
      </c>
    </row>
    <row r="391" spans="2:24" s="10" customFormat="1" ht="15" customHeight="1" x14ac:dyDescent="0.25">
      <c r="B391" s="99" t="s">
        <v>484</v>
      </c>
      <c r="C391" s="71" t="s">
        <v>594</v>
      </c>
      <c r="D391" s="99" t="s">
        <v>401</v>
      </c>
      <c r="E391" s="99" t="s">
        <v>212</v>
      </c>
      <c r="F391" s="99" t="s">
        <v>402</v>
      </c>
      <c r="G391" s="139" t="s">
        <v>598</v>
      </c>
      <c r="H391" s="142">
        <v>980</v>
      </c>
      <c r="I391" s="131">
        <v>3670</v>
      </c>
      <c r="J391" s="118">
        <v>320</v>
      </c>
      <c r="K391" s="114">
        <v>6785.17</v>
      </c>
      <c r="L391" s="71">
        <v>45898</v>
      </c>
      <c r="M391" s="71" t="s">
        <v>187</v>
      </c>
      <c r="N391" s="119">
        <v>16193498</v>
      </c>
      <c r="O391" s="71">
        <v>4500508695</v>
      </c>
      <c r="P391" s="149" t="s">
        <v>38</v>
      </c>
      <c r="Q391" s="149" t="s">
        <v>28</v>
      </c>
      <c r="R391" s="148" t="s">
        <v>280</v>
      </c>
      <c r="S391" s="116" t="str">
        <f t="shared" si="55"/>
        <v>45898-Guillermo Lazcano Perez</v>
      </c>
      <c r="T391" s="115" t="str">
        <f t="shared" si="56"/>
        <v>4500508695/Texcoco-3670</v>
      </c>
      <c r="U391" s="12" t="str">
        <f>VLOOKUP(P391,[1]Hoja3!$D$40:$F$123,3,0)</f>
        <v>PTSE00346</v>
      </c>
      <c r="V391" s="13">
        <f t="shared" si="57"/>
        <v>6513.7632000000003</v>
      </c>
      <c r="W391" s="14">
        <f t="shared" si="58"/>
        <v>6785.170000000001</v>
      </c>
      <c r="X391" s="14">
        <f t="shared" si="59"/>
        <v>1085.6272000000001</v>
      </c>
    </row>
    <row r="392" spans="2:24" s="10" customFormat="1" ht="15" customHeight="1" x14ac:dyDescent="0.25">
      <c r="B392" s="99" t="s">
        <v>423</v>
      </c>
      <c r="C392" s="71" t="s">
        <v>594</v>
      </c>
      <c r="D392" s="99" t="s">
        <v>134</v>
      </c>
      <c r="E392" s="99" t="s">
        <v>212</v>
      </c>
      <c r="F392" s="99" t="s">
        <v>217</v>
      </c>
      <c r="G392" s="139" t="s">
        <v>597</v>
      </c>
      <c r="H392" s="142">
        <v>2504</v>
      </c>
      <c r="I392" s="131">
        <v>7650</v>
      </c>
      <c r="J392" s="118">
        <v>248</v>
      </c>
      <c r="K392" s="114">
        <v>5265.58</v>
      </c>
      <c r="L392" s="71">
        <v>69243</v>
      </c>
      <c r="M392" s="71" t="s">
        <v>309</v>
      </c>
      <c r="N392" s="119">
        <v>16193499</v>
      </c>
      <c r="O392" s="71">
        <v>4500508631</v>
      </c>
      <c r="P392" s="149" t="s">
        <v>62</v>
      </c>
      <c r="Q392" s="149" t="s">
        <v>64</v>
      </c>
      <c r="R392" s="148" t="s">
        <v>327</v>
      </c>
      <c r="S392" s="116" t="str">
        <f t="shared" si="55"/>
        <v>69243-Maria Elena Mendoza Lopez</v>
      </c>
      <c r="T392" s="115" t="str">
        <f t="shared" si="56"/>
        <v>4500508631/Toluca-7650</v>
      </c>
      <c r="U392" s="12" t="str">
        <f>VLOOKUP(P392,[1]Hoja3!$D$40:$F$123,3,0)</f>
        <v>PTSE00333</v>
      </c>
      <c r="V392" s="13">
        <f t="shared" si="57"/>
        <v>5054.9567999999999</v>
      </c>
      <c r="W392" s="14">
        <f t="shared" si="58"/>
        <v>5265.58</v>
      </c>
      <c r="X392" s="14">
        <f t="shared" si="59"/>
        <v>842.49279999999999</v>
      </c>
    </row>
    <row r="393" spans="2:24" s="10" customFormat="1" ht="15" customHeight="1" x14ac:dyDescent="0.25">
      <c r="B393" s="99" t="s">
        <v>484</v>
      </c>
      <c r="C393" s="71" t="s">
        <v>594</v>
      </c>
      <c r="D393" s="99" t="s">
        <v>400</v>
      </c>
      <c r="E393" s="99" t="s">
        <v>212</v>
      </c>
      <c r="F393" s="99" t="s">
        <v>217</v>
      </c>
      <c r="G393" s="139" t="s">
        <v>598</v>
      </c>
      <c r="H393" s="142">
        <v>1904</v>
      </c>
      <c r="I393" s="131">
        <v>7230</v>
      </c>
      <c r="J393" s="118">
        <v>610</v>
      </c>
      <c r="K393" s="114">
        <v>13338.18</v>
      </c>
      <c r="L393" s="71">
        <v>45892</v>
      </c>
      <c r="M393" s="71" t="s">
        <v>604</v>
      </c>
      <c r="N393" s="119">
        <v>16193500</v>
      </c>
      <c r="O393" s="71">
        <v>4500508693</v>
      </c>
      <c r="P393" s="149" t="s">
        <v>53</v>
      </c>
      <c r="Q393" s="149" t="s">
        <v>47</v>
      </c>
      <c r="R393" s="148" t="s">
        <v>370</v>
      </c>
      <c r="S393" s="116" t="str">
        <f t="shared" si="55"/>
        <v>45892-Jesus Florencio Espinoza</v>
      </c>
      <c r="T393" s="115" t="str">
        <f t="shared" si="56"/>
        <v>4500508693/Toluca-7230</v>
      </c>
      <c r="U393" s="12" t="str">
        <f>VLOOKUP(P393,[1]Hoja3!$D$40:$F$123,3,0)</f>
        <v>PTSE00337</v>
      </c>
      <c r="V393" s="13">
        <f t="shared" si="57"/>
        <v>12804.6528</v>
      </c>
      <c r="W393" s="14">
        <f t="shared" si="58"/>
        <v>13338.18</v>
      </c>
      <c r="X393" s="14">
        <f t="shared" si="59"/>
        <v>2134.1088</v>
      </c>
    </row>
    <row r="394" spans="2:24" s="10" customFormat="1" x14ac:dyDescent="0.25">
      <c r="B394" s="152"/>
      <c r="C394" s="153"/>
      <c r="G394" s="154"/>
      <c r="H394" s="155"/>
      <c r="I394" s="156"/>
      <c r="J394" s="156"/>
      <c r="K394" s="153"/>
      <c r="L394" s="153"/>
      <c r="M394" s="153"/>
      <c r="N394" s="153"/>
      <c r="Q394" s="153"/>
    </row>
    <row r="395" spans="2:24" s="135" customFormat="1" x14ac:dyDescent="0.25">
      <c r="B395" s="1"/>
      <c r="C395" s="22"/>
      <c r="F395" s="10"/>
      <c r="G395" s="140"/>
      <c r="H395" s="143"/>
      <c r="I395" s="2"/>
      <c r="J395" s="2"/>
      <c r="K395" s="22"/>
      <c r="L395" s="22"/>
      <c r="M395" s="22"/>
      <c r="N395" s="22"/>
      <c r="Q395" s="22"/>
    </row>
    <row r="396" spans="2:24" s="135" customFormat="1" ht="15.75" x14ac:dyDescent="0.25">
      <c r="B396" s="18"/>
      <c r="C396" s="16"/>
      <c r="D396" s="15"/>
      <c r="E396" s="5"/>
      <c r="F396" s="146"/>
      <c r="G396" s="96"/>
      <c r="H396" s="141"/>
      <c r="I396" s="112"/>
      <c r="J396" s="113"/>
      <c r="K396" s="4"/>
      <c r="L396" s="4"/>
      <c r="M396" s="160">
        <f>+V396+X396</f>
        <v>108174.136</v>
      </c>
      <c r="N396" s="160"/>
      <c r="O396" s="17"/>
      <c r="P396" s="17"/>
      <c r="Q396" s="16"/>
      <c r="R396" s="18"/>
      <c r="S396" s="5"/>
      <c r="T396" s="3"/>
      <c r="U396" s="5"/>
      <c r="V396" s="19">
        <f>SUM(V380:V393)</f>
        <v>92720.687999999995</v>
      </c>
      <c r="W396" s="19">
        <f>SUM(W377:W393)</f>
        <v>96584.049999999988</v>
      </c>
      <c r="X396" s="19">
        <f>SUM(X377:X393)</f>
        <v>15453.448000000002</v>
      </c>
    </row>
    <row r="397" spans="2:24" s="135" customFormat="1" ht="15.75" x14ac:dyDescent="0.25">
      <c r="B397" s="18"/>
      <c r="C397" s="16"/>
      <c r="D397" s="15"/>
      <c r="E397" s="5"/>
      <c r="F397" s="146"/>
      <c r="G397" s="96"/>
      <c r="H397" s="141"/>
      <c r="I397" s="112"/>
      <c r="J397" s="113"/>
      <c r="K397" s="4"/>
      <c r="L397" s="4"/>
      <c r="M397" s="20"/>
      <c r="N397" s="21"/>
      <c r="O397" s="17"/>
      <c r="P397" s="17"/>
      <c r="Q397" s="16"/>
      <c r="R397" s="18"/>
      <c r="S397" s="5"/>
      <c r="T397" s="3"/>
      <c r="U397" s="5"/>
      <c r="V397" s="19"/>
      <c r="W397" s="19"/>
      <c r="X397" s="2"/>
    </row>
    <row r="398" spans="2:24" s="135" customFormat="1" ht="23.25" x14ac:dyDescent="0.3">
      <c r="B398" s="1"/>
      <c r="C398" s="22"/>
      <c r="F398" s="147"/>
      <c r="G398" s="140"/>
      <c r="H398" s="161" t="s">
        <v>17</v>
      </c>
      <c r="I398" s="161"/>
      <c r="J398" s="161"/>
      <c r="K398" s="161"/>
      <c r="L398" s="162">
        <v>4500115795</v>
      </c>
      <c r="M398" s="162"/>
      <c r="N398" s="162"/>
      <c r="O398" s="162"/>
      <c r="P398" s="24"/>
      <c r="Q398" s="22"/>
      <c r="R398" s="1"/>
      <c r="S398" s="1"/>
      <c r="T398" s="136"/>
      <c r="U398" s="1"/>
      <c r="V398" s="2"/>
      <c r="W398" s="2"/>
      <c r="X398" s="2"/>
    </row>
    <row r="404" spans="2:24" s="135" customFormat="1" x14ac:dyDescent="0.25">
      <c r="B404" s="159" t="s">
        <v>605</v>
      </c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"/>
      <c r="V404" s="2"/>
      <c r="W404" s="2"/>
      <c r="X404" s="2"/>
    </row>
    <row r="405" spans="2:24" s="135" customFormat="1" ht="18.75" customHeight="1" x14ac:dyDescent="0.25"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"/>
      <c r="V405" s="2"/>
      <c r="W405" s="2"/>
      <c r="X405" s="2"/>
    </row>
    <row r="406" spans="2:24" s="135" customFormat="1" x14ac:dyDescent="0.25">
      <c r="B406" s="1"/>
      <c r="C406" s="22"/>
      <c r="F406" s="10"/>
      <c r="G406" s="140"/>
      <c r="H406" s="143"/>
      <c r="I406" s="2"/>
      <c r="J406" s="2"/>
      <c r="K406" s="22"/>
      <c r="L406" s="22"/>
      <c r="M406" s="22"/>
      <c r="N406" s="22"/>
      <c r="Q406" s="22"/>
    </row>
    <row r="407" spans="2:24" s="145" customFormat="1" ht="36.75" customHeight="1" x14ac:dyDescent="0.25">
      <c r="B407" s="9" t="s">
        <v>0</v>
      </c>
      <c r="C407" s="9" t="s">
        <v>1</v>
      </c>
      <c r="D407" s="9" t="s">
        <v>2</v>
      </c>
      <c r="E407" s="9" t="s">
        <v>3</v>
      </c>
      <c r="F407" s="9" t="s">
        <v>4</v>
      </c>
      <c r="G407" s="9" t="s">
        <v>5</v>
      </c>
      <c r="H407" s="66" t="s">
        <v>6</v>
      </c>
      <c r="I407" s="9" t="s">
        <v>7</v>
      </c>
      <c r="J407" s="9" t="s">
        <v>8</v>
      </c>
      <c r="K407" s="9" t="s">
        <v>9</v>
      </c>
      <c r="L407" s="9" t="s">
        <v>10</v>
      </c>
      <c r="M407" s="9" t="s">
        <v>11</v>
      </c>
      <c r="N407" s="9" t="s">
        <v>12</v>
      </c>
      <c r="O407" s="9" t="s">
        <v>13</v>
      </c>
      <c r="P407" s="9" t="s">
        <v>14</v>
      </c>
      <c r="Q407" s="9" t="s">
        <v>15</v>
      </c>
      <c r="R407" s="9" t="s">
        <v>16</v>
      </c>
      <c r="S407" s="9"/>
      <c r="T407" s="9"/>
      <c r="U407" s="144"/>
      <c r="V407" s="144"/>
      <c r="W407" s="144"/>
      <c r="X407" s="144"/>
    </row>
    <row r="408" spans="2:24" s="10" customFormat="1" ht="15" customHeight="1" x14ac:dyDescent="0.25">
      <c r="B408" s="99" t="s">
        <v>423</v>
      </c>
      <c r="C408" s="71" t="s">
        <v>606</v>
      </c>
      <c r="D408" s="99" t="s">
        <v>239</v>
      </c>
      <c r="E408" s="99" t="s">
        <v>212</v>
      </c>
      <c r="F408" s="99" t="s">
        <v>240</v>
      </c>
      <c r="G408" s="139"/>
      <c r="H408" s="142">
        <v>0</v>
      </c>
      <c r="I408" s="131">
        <v>0</v>
      </c>
      <c r="J408" s="118">
        <v>90.4</v>
      </c>
      <c r="K408" s="114">
        <v>2175.4899999999998</v>
      </c>
      <c r="L408" s="71" t="s">
        <v>406</v>
      </c>
      <c r="M408" s="71" t="s">
        <v>420</v>
      </c>
      <c r="N408" s="119">
        <v>16193501</v>
      </c>
      <c r="O408" s="71">
        <v>4500508743</v>
      </c>
      <c r="P408" s="149" t="s">
        <v>34</v>
      </c>
      <c r="Q408" s="149" t="s">
        <v>25</v>
      </c>
      <c r="R408" s="148" t="s">
        <v>273</v>
      </c>
      <c r="S408" s="116" t="str">
        <f t="shared" ref="S408:S422" si="60">CONCATENATE(L408,"-",D408)</f>
        <v>CANCELADO-Rastro Atizapan</v>
      </c>
      <c r="T408" s="115" t="str">
        <f t="shared" ref="T408:T422" si="61">CONCATENATE(O408,"/",F408,"-",I408)</f>
        <v>4500508743/Atizapan de Zaragoza-0</v>
      </c>
      <c r="U408" s="12" t="str">
        <f>VLOOKUP(P408,[1]Hoja3!$D$40:$F$123,3,0)</f>
        <v>PTSE00181</v>
      </c>
      <c r="V408" s="13">
        <f t="shared" ref="V408:V422" si="62">SUM(K408*96)/100</f>
        <v>2088.4703999999997</v>
      </c>
      <c r="W408" s="14">
        <f t="shared" ref="W408:W422" si="63">SUM(V408/96)*100</f>
        <v>2175.4899999999998</v>
      </c>
      <c r="X408" s="14">
        <f t="shared" ref="X408:X422" si="64">W408*0.16</f>
        <v>348.07839999999999</v>
      </c>
    </row>
    <row r="409" spans="2:24" s="10" customFormat="1" ht="15" customHeight="1" x14ac:dyDescent="0.25">
      <c r="B409" s="99" t="s">
        <v>423</v>
      </c>
      <c r="C409" s="71" t="s">
        <v>606</v>
      </c>
      <c r="D409" s="99" t="s">
        <v>101</v>
      </c>
      <c r="E409" s="99" t="s">
        <v>212</v>
      </c>
      <c r="F409" s="99" t="s">
        <v>291</v>
      </c>
      <c r="G409" s="139" t="s">
        <v>597</v>
      </c>
      <c r="H409" s="142">
        <v>1611</v>
      </c>
      <c r="I409" s="131">
        <v>4810</v>
      </c>
      <c r="J409" s="118">
        <v>238</v>
      </c>
      <c r="K409" s="114">
        <v>4985.51</v>
      </c>
      <c r="L409" s="71">
        <v>69262</v>
      </c>
      <c r="M409" s="71" t="s">
        <v>610</v>
      </c>
      <c r="N409" s="119">
        <v>16193502</v>
      </c>
      <c r="O409" s="71">
        <v>4500508749</v>
      </c>
      <c r="P409" s="149" t="s">
        <v>324</v>
      </c>
      <c r="Q409" s="149" t="s">
        <v>325</v>
      </c>
      <c r="R409" s="148" t="s">
        <v>330</v>
      </c>
      <c r="S409" s="116" t="str">
        <f t="shared" si="60"/>
        <v>69262-Felipe Villanueva Hernandez</v>
      </c>
      <c r="T409" s="115" t="str">
        <f t="shared" si="61"/>
        <v>4500508749/Ozumba-4810</v>
      </c>
      <c r="U409" s="12" t="str">
        <f>VLOOKUP(P409,[1]Hoja3!$D$40:$F$123,3,0)</f>
        <v>PTSE00184</v>
      </c>
      <c r="V409" s="13">
        <f t="shared" si="62"/>
        <v>4786.0896000000002</v>
      </c>
      <c r="W409" s="14">
        <f t="shared" si="63"/>
        <v>4985.51</v>
      </c>
      <c r="X409" s="14">
        <f t="shared" si="64"/>
        <v>797.6816</v>
      </c>
    </row>
    <row r="410" spans="2:24" s="10" customFormat="1" ht="15" customHeight="1" x14ac:dyDescent="0.25">
      <c r="B410" s="99" t="s">
        <v>423</v>
      </c>
      <c r="C410" s="71" t="s">
        <v>606</v>
      </c>
      <c r="D410" s="99" t="s">
        <v>134</v>
      </c>
      <c r="E410" s="99" t="s">
        <v>212</v>
      </c>
      <c r="F410" s="99" t="s">
        <v>217</v>
      </c>
      <c r="G410" s="139" t="s">
        <v>597</v>
      </c>
      <c r="H410" s="142">
        <v>1926</v>
      </c>
      <c r="I410" s="131">
        <v>5290</v>
      </c>
      <c r="J410" s="118">
        <v>248</v>
      </c>
      <c r="K410" s="114">
        <v>5203.51</v>
      </c>
      <c r="L410" s="71">
        <v>69284</v>
      </c>
      <c r="M410" s="71" t="s">
        <v>612</v>
      </c>
      <c r="N410" s="119">
        <v>16193503</v>
      </c>
      <c r="O410" s="71">
        <v>4500508737</v>
      </c>
      <c r="P410" s="149" t="s">
        <v>59</v>
      </c>
      <c r="Q410" s="149" t="s">
        <v>393</v>
      </c>
      <c r="R410" s="148" t="s">
        <v>189</v>
      </c>
      <c r="S410" s="116" t="str">
        <f t="shared" si="60"/>
        <v>69284-Maria Elena Mendoza Lopez</v>
      </c>
      <c r="T410" s="115" t="str">
        <f t="shared" si="61"/>
        <v>4500508737/Toluca-5290</v>
      </c>
      <c r="U410" s="12" t="str">
        <f>VLOOKUP(P410,[1]Hoja3!$D$40:$F$123,3,0)</f>
        <v>PTSE00185</v>
      </c>
      <c r="V410" s="13">
        <f t="shared" si="62"/>
        <v>4995.3696</v>
      </c>
      <c r="W410" s="14">
        <f t="shared" si="63"/>
        <v>5203.51</v>
      </c>
      <c r="X410" s="14">
        <f t="shared" si="64"/>
        <v>832.5616</v>
      </c>
    </row>
    <row r="411" spans="2:24" s="10" customFormat="1" ht="15" customHeight="1" x14ac:dyDescent="0.25">
      <c r="B411" s="99" t="s">
        <v>423</v>
      </c>
      <c r="C411" s="71" t="s">
        <v>606</v>
      </c>
      <c r="D411" s="99" t="s">
        <v>22</v>
      </c>
      <c r="E411" s="99" t="s">
        <v>212</v>
      </c>
      <c r="F411" s="99" t="s">
        <v>296</v>
      </c>
      <c r="G411" s="139" t="s">
        <v>607</v>
      </c>
      <c r="H411" s="142">
        <v>2001</v>
      </c>
      <c r="I411" s="131">
        <v>6330</v>
      </c>
      <c r="J411" s="118">
        <v>45</v>
      </c>
      <c r="K411" s="114">
        <v>4811.1099999999997</v>
      </c>
      <c r="L411" s="71">
        <v>69271</v>
      </c>
      <c r="M411" s="71" t="s">
        <v>390</v>
      </c>
      <c r="N411" s="119">
        <v>16193504</v>
      </c>
      <c r="O411" s="71">
        <v>4500508748</v>
      </c>
      <c r="P411" s="149" t="s">
        <v>258</v>
      </c>
      <c r="Q411" s="149" t="s">
        <v>264</v>
      </c>
      <c r="R411" s="148" t="s">
        <v>271</v>
      </c>
      <c r="S411" s="116" t="str">
        <f t="shared" si="60"/>
        <v>69271-Expendio Tecamac</v>
      </c>
      <c r="T411" s="115" t="str">
        <f t="shared" si="61"/>
        <v>4500508748/Tecamac-6330</v>
      </c>
      <c r="U411" s="12" t="str">
        <f>VLOOKUP(P411,[1]Hoja3!$D$40:$F$123,3,0)</f>
        <v>PTSE00186</v>
      </c>
      <c r="V411" s="13">
        <f t="shared" si="62"/>
        <v>4618.6655999999994</v>
      </c>
      <c r="W411" s="14">
        <f t="shared" si="63"/>
        <v>4811.1099999999997</v>
      </c>
      <c r="X411" s="14">
        <f t="shared" si="64"/>
        <v>769.77760000000001</v>
      </c>
    </row>
    <row r="412" spans="2:24" s="10" customFormat="1" ht="15" customHeight="1" x14ac:dyDescent="0.25">
      <c r="B412" s="99" t="s">
        <v>484</v>
      </c>
      <c r="C412" s="71" t="s">
        <v>606</v>
      </c>
      <c r="D412" s="99" t="s">
        <v>228</v>
      </c>
      <c r="E412" s="99" t="s">
        <v>212</v>
      </c>
      <c r="F412" s="99" t="s">
        <v>229</v>
      </c>
      <c r="G412" s="139" t="s">
        <v>598</v>
      </c>
      <c r="H412" s="142">
        <v>980</v>
      </c>
      <c r="I412" s="131">
        <v>3670</v>
      </c>
      <c r="J412" s="118">
        <v>470</v>
      </c>
      <c r="K412" s="114">
        <v>10043.11</v>
      </c>
      <c r="L412" s="71">
        <v>49660</v>
      </c>
      <c r="M412" s="71" t="s">
        <v>251</v>
      </c>
      <c r="N412" s="119">
        <v>16193505</v>
      </c>
      <c r="O412" s="71">
        <v>4500508754</v>
      </c>
      <c r="P412" s="149" t="s">
        <v>42</v>
      </c>
      <c r="Q412" s="149" t="s">
        <v>31</v>
      </c>
      <c r="R412" s="148" t="s">
        <v>373</v>
      </c>
      <c r="S412" s="116" t="str">
        <f t="shared" si="60"/>
        <v>49660-Felipe de Jesus Javier Martinez Can</v>
      </c>
      <c r="T412" s="115" t="str">
        <f t="shared" si="61"/>
        <v>4500508754/Coyotepec-3670</v>
      </c>
      <c r="U412" s="12" t="str">
        <f>VLOOKUP(P412,[1]Hoja3!$D$40:$F$123,3,0)</f>
        <v>PTSE00189</v>
      </c>
      <c r="V412" s="13">
        <f t="shared" si="62"/>
        <v>9641.3856000000014</v>
      </c>
      <c r="W412" s="14">
        <f t="shared" si="63"/>
        <v>10043.11</v>
      </c>
      <c r="X412" s="14">
        <f t="shared" si="64"/>
        <v>1606.8976000000002</v>
      </c>
    </row>
    <row r="413" spans="2:24" s="10" customFormat="1" ht="15" customHeight="1" x14ac:dyDescent="0.25">
      <c r="B413" s="99" t="s">
        <v>423</v>
      </c>
      <c r="C413" s="71" t="s">
        <v>606</v>
      </c>
      <c r="D413" s="99" t="s">
        <v>295</v>
      </c>
      <c r="E413" s="99" t="s">
        <v>212</v>
      </c>
      <c r="F413" s="99" t="s">
        <v>286</v>
      </c>
      <c r="G413" s="139" t="s">
        <v>597</v>
      </c>
      <c r="H413" s="142">
        <v>1740</v>
      </c>
      <c r="I413" s="131">
        <v>5310</v>
      </c>
      <c r="J413" s="118">
        <v>270</v>
      </c>
      <c r="K413" s="114">
        <v>5683.11</v>
      </c>
      <c r="L413" s="71">
        <v>69281</v>
      </c>
      <c r="M413" s="71" t="s">
        <v>360</v>
      </c>
      <c r="N413" s="119">
        <v>16193506</v>
      </c>
      <c r="O413" s="71">
        <v>4500508739</v>
      </c>
      <c r="P413" s="149" t="s">
        <v>100</v>
      </c>
      <c r="Q413" s="149" t="s">
        <v>261</v>
      </c>
      <c r="R413" s="148" t="s">
        <v>462</v>
      </c>
      <c r="S413" s="116" t="str">
        <f t="shared" si="60"/>
        <v>69281-Alejandro Alcantara Vara</v>
      </c>
      <c r="T413" s="115" t="str">
        <f t="shared" si="61"/>
        <v>4500508739/Ocuilan-5310</v>
      </c>
      <c r="U413" s="12" t="str">
        <f>VLOOKUP(P413,[1]Hoja3!$D$40:$F$123,3,0)</f>
        <v>PTSE00194</v>
      </c>
      <c r="V413" s="13">
        <f t="shared" si="62"/>
        <v>5455.7855999999992</v>
      </c>
      <c r="W413" s="14">
        <f t="shared" si="63"/>
        <v>5683.1099999999988</v>
      </c>
      <c r="X413" s="14">
        <f t="shared" si="64"/>
        <v>909.29759999999987</v>
      </c>
    </row>
    <row r="414" spans="2:24" s="10" customFormat="1" ht="15" customHeight="1" x14ac:dyDescent="0.25">
      <c r="B414" s="99" t="s">
        <v>423</v>
      </c>
      <c r="C414" s="71" t="s">
        <v>606</v>
      </c>
      <c r="D414" s="99" t="s">
        <v>293</v>
      </c>
      <c r="E414" s="99" t="s">
        <v>212</v>
      </c>
      <c r="F414" s="99" t="s">
        <v>294</v>
      </c>
      <c r="G414" s="139" t="s">
        <v>597</v>
      </c>
      <c r="H414" s="142">
        <v>2016</v>
      </c>
      <c r="I414" s="131">
        <v>5630</v>
      </c>
      <c r="J414" s="118">
        <v>382</v>
      </c>
      <c r="K414" s="114">
        <v>8124.71</v>
      </c>
      <c r="L414" s="71">
        <v>69270</v>
      </c>
      <c r="M414" s="71" t="s">
        <v>609</v>
      </c>
      <c r="N414" s="119">
        <v>16193507</v>
      </c>
      <c r="O414" s="71">
        <v>4500508736</v>
      </c>
      <c r="P414" s="149" t="s">
        <v>39</v>
      </c>
      <c r="Q414" s="149" t="s">
        <v>29</v>
      </c>
      <c r="R414" s="148" t="s">
        <v>279</v>
      </c>
      <c r="S414" s="116" t="str">
        <f t="shared" si="60"/>
        <v>69270-Lourdes Solorzano Quiroz</v>
      </c>
      <c r="T414" s="115" t="str">
        <f t="shared" si="61"/>
        <v>4500508736/Valle de Bravo-5630</v>
      </c>
      <c r="U414" s="12" t="str">
        <f>VLOOKUP(P414,[1]Hoja3!$D$40:$F$123,3,0)</f>
        <v>PTSE00196</v>
      </c>
      <c r="V414" s="13">
        <f t="shared" si="62"/>
        <v>7799.7216000000008</v>
      </c>
      <c r="W414" s="14">
        <f t="shared" si="63"/>
        <v>8124.71</v>
      </c>
      <c r="X414" s="14">
        <f t="shared" si="64"/>
        <v>1299.9536000000001</v>
      </c>
    </row>
    <row r="415" spans="2:24" s="10" customFormat="1" ht="15" customHeight="1" x14ac:dyDescent="0.25">
      <c r="B415" s="99" t="s">
        <v>423</v>
      </c>
      <c r="C415" s="71" t="s">
        <v>606</v>
      </c>
      <c r="D415" s="99" t="s">
        <v>297</v>
      </c>
      <c r="E415" s="99" t="s">
        <v>212</v>
      </c>
      <c r="F415" s="99" t="s">
        <v>298</v>
      </c>
      <c r="G415" s="139" t="s">
        <v>597</v>
      </c>
      <c r="H415" s="142">
        <v>1000</v>
      </c>
      <c r="I415" s="131">
        <v>3200</v>
      </c>
      <c r="J415" s="118">
        <v>250</v>
      </c>
      <c r="K415" s="114">
        <v>5294.17</v>
      </c>
      <c r="L415" s="71">
        <v>69279</v>
      </c>
      <c r="M415" s="71" t="s">
        <v>613</v>
      </c>
      <c r="N415" s="119">
        <v>16193509</v>
      </c>
      <c r="O415" s="71">
        <v>4500508738</v>
      </c>
      <c r="P415" s="149" t="s">
        <v>52</v>
      </c>
      <c r="Q415" s="149" t="s">
        <v>262</v>
      </c>
      <c r="R415" s="148" t="s">
        <v>268</v>
      </c>
      <c r="S415" s="116" t="str">
        <f t="shared" si="60"/>
        <v>69279-Osoyla Ovando Leviathan</v>
      </c>
      <c r="T415" s="115" t="str">
        <f t="shared" si="61"/>
        <v>4500508738/Temoaya-3200</v>
      </c>
      <c r="U415" s="12" t="str">
        <f>VLOOKUP(P415,[1]Hoja3!$D$40:$F$123,3,0)</f>
        <v>PTSE00344</v>
      </c>
      <c r="V415" s="13">
        <f t="shared" si="62"/>
        <v>5082.4031999999997</v>
      </c>
      <c r="W415" s="14">
        <f t="shared" si="63"/>
        <v>5294.17</v>
      </c>
      <c r="X415" s="14">
        <f t="shared" si="64"/>
        <v>847.06720000000007</v>
      </c>
    </row>
    <row r="416" spans="2:24" s="10" customFormat="1" ht="15" customHeight="1" x14ac:dyDescent="0.25">
      <c r="B416" s="99" t="s">
        <v>423</v>
      </c>
      <c r="C416" s="71" t="s">
        <v>606</v>
      </c>
      <c r="D416" s="99" t="s">
        <v>237</v>
      </c>
      <c r="E416" s="99" t="s">
        <v>185</v>
      </c>
      <c r="F416" s="99" t="s">
        <v>238</v>
      </c>
      <c r="G416" s="139" t="s">
        <v>596</v>
      </c>
      <c r="H416" s="142">
        <v>980</v>
      </c>
      <c r="I416" s="131">
        <v>3370</v>
      </c>
      <c r="J416" s="118">
        <v>281</v>
      </c>
      <c r="K416" s="114">
        <v>5954.47</v>
      </c>
      <c r="L416" s="71">
        <v>69278</v>
      </c>
      <c r="M416" s="71" t="s">
        <v>187</v>
      </c>
      <c r="N416" s="119">
        <v>16193511</v>
      </c>
      <c r="O416" s="71">
        <v>4500508741</v>
      </c>
      <c r="P416" s="149" t="s">
        <v>38</v>
      </c>
      <c r="Q416" s="149" t="s">
        <v>28</v>
      </c>
      <c r="R416" s="148" t="s">
        <v>280</v>
      </c>
      <c r="S416" s="116" t="str">
        <f t="shared" si="60"/>
        <v>69278-Expendio Tulancingo</v>
      </c>
      <c r="T416" s="115" t="str">
        <f t="shared" si="61"/>
        <v>4500508741/Tulancingo-3370</v>
      </c>
      <c r="U416" s="12" t="str">
        <f>VLOOKUP(P416,[1]Hoja3!$D$40:$F$123,3,0)</f>
        <v>PTSE00346</v>
      </c>
      <c r="V416" s="13">
        <f t="shared" si="62"/>
        <v>5716.2911999999997</v>
      </c>
      <c r="W416" s="14">
        <f t="shared" si="63"/>
        <v>5954.47</v>
      </c>
      <c r="X416" s="14">
        <f t="shared" si="64"/>
        <v>952.7152000000001</v>
      </c>
    </row>
    <row r="417" spans="2:24" s="10" customFormat="1" ht="15" customHeight="1" x14ac:dyDescent="0.25">
      <c r="B417" s="99" t="s">
        <v>484</v>
      </c>
      <c r="C417" s="71" t="s">
        <v>606</v>
      </c>
      <c r="D417" s="99" t="s">
        <v>489</v>
      </c>
      <c r="E417" s="99" t="s">
        <v>487</v>
      </c>
      <c r="F417" s="99" t="s">
        <v>488</v>
      </c>
      <c r="G417" s="139"/>
      <c r="H417" s="142">
        <v>0</v>
      </c>
      <c r="I417" s="131">
        <v>0</v>
      </c>
      <c r="J417" s="118">
        <v>315</v>
      </c>
      <c r="K417" s="114">
        <v>2321.54</v>
      </c>
      <c r="L417" s="71" t="s">
        <v>599</v>
      </c>
      <c r="M417" s="71" t="s">
        <v>615</v>
      </c>
      <c r="N417" s="119">
        <v>16193513</v>
      </c>
      <c r="O417" s="71">
        <v>4500508753</v>
      </c>
      <c r="P417" s="149" t="s">
        <v>68</v>
      </c>
      <c r="Q417" s="149" t="s">
        <v>67</v>
      </c>
      <c r="R417" s="148" t="s">
        <v>571</v>
      </c>
      <c r="S417" s="116" t="str">
        <f t="shared" si="60"/>
        <v>CANCELADA-Jose De Jesus Muñiz Escorcia</v>
      </c>
      <c r="T417" s="115" t="str">
        <f t="shared" si="61"/>
        <v>4500508753/Iztapalapa-0</v>
      </c>
      <c r="U417" s="12" t="str">
        <f>VLOOKUP(P417,[1]Hoja3!$D$40:$F$123,3,0)</f>
        <v>PTSE00329</v>
      </c>
      <c r="V417" s="13">
        <f t="shared" si="62"/>
        <v>2228.6783999999998</v>
      </c>
      <c r="W417" s="14">
        <f t="shared" si="63"/>
        <v>2321.54</v>
      </c>
      <c r="X417" s="14">
        <f t="shared" si="64"/>
        <v>371.44639999999998</v>
      </c>
    </row>
    <row r="418" spans="2:24" s="10" customFormat="1" ht="15" customHeight="1" x14ac:dyDescent="0.25">
      <c r="B418" s="99" t="s">
        <v>423</v>
      </c>
      <c r="C418" s="71" t="s">
        <v>606</v>
      </c>
      <c r="D418" s="99" t="s">
        <v>235</v>
      </c>
      <c r="E418" s="99" t="s">
        <v>185</v>
      </c>
      <c r="F418" s="99" t="s">
        <v>236</v>
      </c>
      <c r="G418" s="139" t="s">
        <v>427</v>
      </c>
      <c r="H418" s="142">
        <v>2520</v>
      </c>
      <c r="I418" s="131">
        <v>7230</v>
      </c>
      <c r="J418" s="118">
        <v>252</v>
      </c>
      <c r="K418" s="114">
        <v>5354.78</v>
      </c>
      <c r="L418" s="71">
        <v>69286</v>
      </c>
      <c r="M418" s="71" t="s">
        <v>410</v>
      </c>
      <c r="N418" s="119">
        <v>16193514</v>
      </c>
      <c r="O418" s="71">
        <v>4500508740</v>
      </c>
      <c r="P418" s="149" t="s">
        <v>62</v>
      </c>
      <c r="Q418" s="149" t="s">
        <v>64</v>
      </c>
      <c r="R418" s="148" t="s">
        <v>327</v>
      </c>
      <c r="S418" s="116" t="str">
        <f t="shared" si="60"/>
        <v>69286-Expendio Actopan</v>
      </c>
      <c r="T418" s="115" t="str">
        <f t="shared" si="61"/>
        <v>4500508740/Actopan-7230</v>
      </c>
      <c r="U418" s="12" t="str">
        <f>VLOOKUP(P418,[1]Hoja3!$D$40:$F$123,3,0)</f>
        <v>PTSE00333</v>
      </c>
      <c r="V418" s="13">
        <f t="shared" si="62"/>
        <v>5140.5888000000004</v>
      </c>
      <c r="W418" s="14">
        <f t="shared" si="63"/>
        <v>5354.7800000000007</v>
      </c>
      <c r="X418" s="14">
        <f t="shared" si="64"/>
        <v>856.76480000000015</v>
      </c>
    </row>
    <row r="419" spans="2:24" s="10" customFormat="1" ht="15" customHeight="1" x14ac:dyDescent="0.25">
      <c r="B419" s="99" t="s">
        <v>423</v>
      </c>
      <c r="C419" s="71" t="s">
        <v>606</v>
      </c>
      <c r="D419" s="99" t="s">
        <v>237</v>
      </c>
      <c r="E419" s="99" t="s">
        <v>185</v>
      </c>
      <c r="F419" s="99" t="s">
        <v>238</v>
      </c>
      <c r="G419" s="139" t="s">
        <v>597</v>
      </c>
      <c r="H419" s="142">
        <v>2007</v>
      </c>
      <c r="I419" s="131">
        <v>5870</v>
      </c>
      <c r="J419" s="118">
        <v>280</v>
      </c>
      <c r="K419" s="114">
        <v>5979.18</v>
      </c>
      <c r="L419" s="71">
        <v>69261</v>
      </c>
      <c r="M419" s="71" t="s">
        <v>611</v>
      </c>
      <c r="N419" s="119">
        <v>16193516</v>
      </c>
      <c r="O419" s="71">
        <v>4500508742</v>
      </c>
      <c r="P419" s="149" t="s">
        <v>53</v>
      </c>
      <c r="Q419" s="149" t="s">
        <v>47</v>
      </c>
      <c r="R419" s="148" t="s">
        <v>370</v>
      </c>
      <c r="S419" s="116" t="str">
        <f t="shared" si="60"/>
        <v>69261-Expendio Tulancingo</v>
      </c>
      <c r="T419" s="115" t="str">
        <f t="shared" si="61"/>
        <v>4500508742/Tulancingo-5870</v>
      </c>
      <c r="U419" s="12" t="str">
        <f>VLOOKUP(P419,[1]Hoja3!$D$40:$F$123,3,0)</f>
        <v>PTSE00337</v>
      </c>
      <c r="V419" s="13">
        <f t="shared" si="62"/>
        <v>5740.0128000000004</v>
      </c>
      <c r="W419" s="14">
        <f t="shared" si="63"/>
        <v>5979.18</v>
      </c>
      <c r="X419" s="14">
        <f t="shared" si="64"/>
        <v>956.66880000000003</v>
      </c>
    </row>
    <row r="420" spans="2:24" s="10" customFormat="1" ht="15" customHeight="1" x14ac:dyDescent="0.25">
      <c r="B420" s="99" t="s">
        <v>484</v>
      </c>
      <c r="C420" s="71" t="s">
        <v>606</v>
      </c>
      <c r="D420" s="99" t="s">
        <v>452</v>
      </c>
      <c r="E420" s="99" t="s">
        <v>212</v>
      </c>
      <c r="F420" s="99" t="s">
        <v>234</v>
      </c>
      <c r="G420" s="139" t="s">
        <v>598</v>
      </c>
      <c r="H420" s="142">
        <v>2240</v>
      </c>
      <c r="I420" s="131">
        <v>8380</v>
      </c>
      <c r="J420" s="118">
        <v>321</v>
      </c>
      <c r="K420" s="114">
        <v>7545.33</v>
      </c>
      <c r="L420" s="71">
        <v>49658</v>
      </c>
      <c r="M420" s="71" t="s">
        <v>588</v>
      </c>
      <c r="N420" s="119">
        <v>16193518</v>
      </c>
      <c r="O420" s="71">
        <v>4500508755</v>
      </c>
      <c r="P420" s="149" t="s">
        <v>96</v>
      </c>
      <c r="Q420" s="149" t="s">
        <v>97</v>
      </c>
      <c r="R420" s="148" t="s">
        <v>368</v>
      </c>
      <c r="S420" s="116" t="str">
        <f t="shared" si="60"/>
        <v>49658-Expendio Los Reyes</v>
      </c>
      <c r="T420" s="115" t="str">
        <f t="shared" si="61"/>
        <v>4500508755/Los Reyes La Paz-8380</v>
      </c>
      <c r="U420" s="12" t="str">
        <f>VLOOKUP(P420,[1]Hoja3!$D$40:$F$123,3,0)</f>
        <v>PTSE00330</v>
      </c>
      <c r="V420" s="13">
        <f t="shared" si="62"/>
        <v>7243.5167999999994</v>
      </c>
      <c r="W420" s="14">
        <f t="shared" si="63"/>
        <v>7545.33</v>
      </c>
      <c r="X420" s="14">
        <f t="shared" si="64"/>
        <v>1207.2528</v>
      </c>
    </row>
    <row r="421" spans="2:24" s="10" customFormat="1" ht="15" customHeight="1" x14ac:dyDescent="0.25">
      <c r="B421" s="99" t="s">
        <v>423</v>
      </c>
      <c r="C421" s="71" t="s">
        <v>606</v>
      </c>
      <c r="D421" s="99" t="s">
        <v>575</v>
      </c>
      <c r="E421" s="99" t="s">
        <v>212</v>
      </c>
      <c r="F421" s="99" t="s">
        <v>232</v>
      </c>
      <c r="G421" s="139" t="s">
        <v>597</v>
      </c>
      <c r="H421" s="142">
        <v>1503</v>
      </c>
      <c r="I421" s="131">
        <v>4110</v>
      </c>
      <c r="J421" s="118">
        <v>34.799999999999997</v>
      </c>
      <c r="K421" s="114">
        <v>4864.18</v>
      </c>
      <c r="L421" s="71">
        <v>69269</v>
      </c>
      <c r="M421" s="71" t="s">
        <v>608</v>
      </c>
      <c r="N421" s="119">
        <v>16193519</v>
      </c>
      <c r="O421" s="71">
        <v>4500508750</v>
      </c>
      <c r="P421" s="149" t="s">
        <v>56</v>
      </c>
      <c r="Q421" s="149" t="s">
        <v>50</v>
      </c>
      <c r="R421" s="148" t="s">
        <v>369</v>
      </c>
      <c r="S421" s="116" t="str">
        <f t="shared" si="60"/>
        <v>69269-Daniel Oropeza Perez</v>
      </c>
      <c r="T421" s="115" t="str">
        <f t="shared" si="61"/>
        <v>4500508750/Zumpango-4110</v>
      </c>
      <c r="U421" s="12" t="str">
        <f>VLOOKUP(P421,[1]Hoja3!$D$40:$F$123,3,0)</f>
        <v>PTSE00338</v>
      </c>
      <c r="V421" s="13">
        <f t="shared" si="62"/>
        <v>4669.6127999999999</v>
      </c>
      <c r="W421" s="14">
        <f t="shared" si="63"/>
        <v>4864.1799999999994</v>
      </c>
      <c r="X421" s="14">
        <f t="shared" si="64"/>
        <v>778.26879999999994</v>
      </c>
    </row>
    <row r="422" spans="2:24" s="10" customFormat="1" ht="15" customHeight="1" x14ac:dyDescent="0.25">
      <c r="B422" s="99" t="s">
        <v>484</v>
      </c>
      <c r="C422" s="71" t="s">
        <v>606</v>
      </c>
      <c r="D422" s="99" t="s">
        <v>23</v>
      </c>
      <c r="E422" s="99" t="s">
        <v>212</v>
      </c>
      <c r="F422" s="99" t="s">
        <v>215</v>
      </c>
      <c r="G422" s="139" t="s">
        <v>598</v>
      </c>
      <c r="H422" s="142">
        <v>1704</v>
      </c>
      <c r="I422" s="131">
        <v>6210</v>
      </c>
      <c r="J422" s="118">
        <v>610</v>
      </c>
      <c r="K422" s="114">
        <v>13338.18</v>
      </c>
      <c r="L422" s="71">
        <v>49661</v>
      </c>
      <c r="M422" s="71" t="s">
        <v>614</v>
      </c>
      <c r="N422" s="119">
        <v>16193520</v>
      </c>
      <c r="O422" s="71">
        <v>4500508767</v>
      </c>
      <c r="P422" s="149" t="s">
        <v>54</v>
      </c>
      <c r="Q422" s="149" t="s">
        <v>48</v>
      </c>
      <c r="R422" s="148" t="s">
        <v>371</v>
      </c>
      <c r="S422" s="116" t="str">
        <f t="shared" si="60"/>
        <v>49661-Irma Ancira Martinez</v>
      </c>
      <c r="T422" s="115" t="str">
        <f t="shared" si="61"/>
        <v>4500508767/Xonacatlan-6210</v>
      </c>
      <c r="U422" s="12" t="str">
        <f>VLOOKUP(P422,[1]Hoja3!$D$40:$F$123,3,0)</f>
        <v>PTSE00332</v>
      </c>
      <c r="V422" s="13">
        <f t="shared" si="62"/>
        <v>12804.6528</v>
      </c>
      <c r="W422" s="14">
        <f t="shared" si="63"/>
        <v>13338.18</v>
      </c>
      <c r="X422" s="14">
        <f t="shared" si="64"/>
        <v>2134.1088</v>
      </c>
    </row>
    <row r="423" spans="2:24" s="10" customFormat="1" x14ac:dyDescent="0.25">
      <c r="B423" s="152"/>
      <c r="C423" s="153"/>
      <c r="G423" s="154"/>
      <c r="H423" s="155"/>
      <c r="I423" s="156"/>
      <c r="J423" s="156"/>
      <c r="K423" s="153"/>
      <c r="L423" s="153"/>
      <c r="M423" s="153"/>
      <c r="N423" s="153"/>
      <c r="Q423" s="153"/>
    </row>
    <row r="424" spans="2:24" s="135" customFormat="1" x14ac:dyDescent="0.25">
      <c r="B424" s="1"/>
      <c r="C424" s="22"/>
      <c r="F424" s="10"/>
      <c r="G424" s="140"/>
      <c r="H424" s="143"/>
      <c r="I424" s="2"/>
      <c r="J424" s="2"/>
      <c r="K424" s="22"/>
      <c r="L424" s="22"/>
      <c r="M424" s="22"/>
      <c r="N424" s="22"/>
      <c r="Q424" s="22"/>
    </row>
    <row r="425" spans="2:24" s="135" customFormat="1" ht="15.75" x14ac:dyDescent="0.25">
      <c r="B425" s="18"/>
      <c r="C425" s="16"/>
      <c r="D425" s="15"/>
      <c r="E425" s="5"/>
      <c r="F425" s="146"/>
      <c r="G425" s="96"/>
      <c r="H425" s="141"/>
      <c r="I425" s="112"/>
      <c r="J425" s="113"/>
      <c r="K425" s="4"/>
      <c r="L425" s="4"/>
      <c r="M425" s="160">
        <f>+V425+X425</f>
        <v>102679.78559999999</v>
      </c>
      <c r="N425" s="160"/>
      <c r="O425" s="17"/>
      <c r="P425" s="17"/>
      <c r="Q425" s="16"/>
      <c r="R425" s="18"/>
      <c r="S425" s="5"/>
      <c r="T425" s="3"/>
      <c r="U425" s="5"/>
      <c r="V425" s="19">
        <f>SUM(V407:V422)</f>
        <v>88011.244799999986</v>
      </c>
      <c r="W425" s="19">
        <f>SUM(W404:W422)</f>
        <v>91678.38</v>
      </c>
      <c r="X425" s="19">
        <f>SUM(X404:X422)</f>
        <v>14668.540800000002</v>
      </c>
    </row>
    <row r="426" spans="2:24" s="135" customFormat="1" ht="15.75" x14ac:dyDescent="0.25">
      <c r="B426" s="18"/>
      <c r="C426" s="16"/>
      <c r="D426" s="15"/>
      <c r="E426" s="5"/>
      <c r="F426" s="146"/>
      <c r="G426" s="96"/>
      <c r="H426" s="141"/>
      <c r="I426" s="112"/>
      <c r="J426" s="113"/>
      <c r="K426" s="4"/>
      <c r="L426" s="4"/>
      <c r="M426" s="20"/>
      <c r="N426" s="21"/>
      <c r="O426" s="17"/>
      <c r="P426" s="17"/>
      <c r="Q426" s="16"/>
      <c r="R426" s="18"/>
      <c r="S426" s="5"/>
      <c r="T426" s="3"/>
      <c r="U426" s="5"/>
      <c r="V426" s="19"/>
      <c r="W426" s="19"/>
      <c r="X426" s="2"/>
    </row>
    <row r="427" spans="2:24" s="135" customFormat="1" ht="23.25" x14ac:dyDescent="0.3">
      <c r="B427" s="1"/>
      <c r="C427" s="22"/>
      <c r="F427" s="147"/>
      <c r="G427" s="140"/>
      <c r="H427" s="161" t="s">
        <v>17</v>
      </c>
      <c r="I427" s="161"/>
      <c r="J427" s="161"/>
      <c r="K427" s="161"/>
      <c r="L427" s="162">
        <v>4500115796</v>
      </c>
      <c r="M427" s="162"/>
      <c r="N427" s="162"/>
      <c r="O427" s="162"/>
      <c r="P427" s="24"/>
      <c r="Q427" s="22"/>
      <c r="R427" s="1"/>
      <c r="S427" s="1"/>
      <c r="T427" s="136"/>
      <c r="U427" s="1"/>
      <c r="V427" s="2"/>
      <c r="W427" s="2"/>
      <c r="X427" s="2"/>
    </row>
    <row r="428" spans="2:24" s="135" customFormat="1" x14ac:dyDescent="0.25">
      <c r="B428" s="1"/>
      <c r="C428" s="22"/>
      <c r="F428" s="10"/>
      <c r="G428" s="140"/>
      <c r="H428" s="143"/>
      <c r="I428" s="2"/>
      <c r="J428" s="2"/>
      <c r="K428" s="22"/>
      <c r="L428" s="22"/>
      <c r="M428" s="22"/>
      <c r="N428" s="22"/>
      <c r="Q428" s="22"/>
    </row>
    <row r="429" spans="2:24" s="135" customFormat="1" x14ac:dyDescent="0.25">
      <c r="B429" s="1"/>
      <c r="C429" s="22"/>
      <c r="F429" s="10"/>
      <c r="G429" s="140"/>
      <c r="H429" s="143"/>
      <c r="I429" s="2"/>
      <c r="J429" s="2"/>
      <c r="K429" s="22"/>
      <c r="L429" s="22"/>
      <c r="M429" s="22"/>
      <c r="N429" s="22"/>
      <c r="Q429" s="22"/>
    </row>
    <row r="433" spans="2:24" s="135" customFormat="1" x14ac:dyDescent="0.25">
      <c r="B433" s="159" t="s">
        <v>616</v>
      </c>
      <c r="C433" s="159"/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"/>
      <c r="V433" s="2"/>
      <c r="W433" s="2"/>
      <c r="X433" s="2"/>
    </row>
    <row r="434" spans="2:24" s="135" customFormat="1" ht="18.75" customHeight="1" x14ac:dyDescent="0.25"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"/>
      <c r="V434" s="2"/>
      <c r="W434" s="2"/>
      <c r="X434" s="2"/>
    </row>
    <row r="435" spans="2:24" s="135" customFormat="1" x14ac:dyDescent="0.25">
      <c r="B435" s="1"/>
      <c r="C435" s="22"/>
      <c r="F435" s="10"/>
      <c r="G435" s="140"/>
      <c r="H435" s="143"/>
      <c r="I435" s="2"/>
      <c r="J435" s="2"/>
      <c r="K435" s="22"/>
      <c r="L435" s="22"/>
      <c r="M435" s="22"/>
      <c r="N435" s="22"/>
      <c r="Q435" s="22"/>
    </row>
    <row r="436" spans="2:24" s="145" customFormat="1" ht="36.75" customHeight="1" x14ac:dyDescent="0.25">
      <c r="B436" s="9" t="s">
        <v>0</v>
      </c>
      <c r="C436" s="9" t="s">
        <v>1</v>
      </c>
      <c r="D436" s="9" t="s">
        <v>2</v>
      </c>
      <c r="E436" s="9" t="s">
        <v>3</v>
      </c>
      <c r="F436" s="9" t="s">
        <v>4</v>
      </c>
      <c r="G436" s="9" t="s">
        <v>5</v>
      </c>
      <c r="H436" s="66" t="s">
        <v>6</v>
      </c>
      <c r="I436" s="9" t="s">
        <v>7</v>
      </c>
      <c r="J436" s="9" t="s">
        <v>8</v>
      </c>
      <c r="K436" s="9" t="s">
        <v>9</v>
      </c>
      <c r="L436" s="9" t="s">
        <v>10</v>
      </c>
      <c r="M436" s="9" t="s">
        <v>11</v>
      </c>
      <c r="N436" s="9" t="s">
        <v>12</v>
      </c>
      <c r="O436" s="9" t="s">
        <v>13</v>
      </c>
      <c r="P436" s="9" t="s">
        <v>14</v>
      </c>
      <c r="Q436" s="9" t="s">
        <v>15</v>
      </c>
      <c r="R436" s="9" t="s">
        <v>16</v>
      </c>
      <c r="S436" s="9"/>
      <c r="T436" s="9"/>
      <c r="U436" s="144"/>
      <c r="V436" s="144"/>
      <c r="W436" s="144"/>
      <c r="X436" s="144"/>
    </row>
    <row r="437" spans="2:24" s="10" customFormat="1" ht="15" customHeight="1" x14ac:dyDescent="0.25">
      <c r="B437" s="99" t="s">
        <v>632</v>
      </c>
      <c r="C437" s="71" t="s">
        <v>574</v>
      </c>
      <c r="D437" s="99" t="s">
        <v>631</v>
      </c>
      <c r="E437" s="99"/>
      <c r="F437" s="99"/>
      <c r="G437" s="139"/>
      <c r="H437" s="142">
        <v>0</v>
      </c>
      <c r="I437" s="131">
        <v>0</v>
      </c>
      <c r="J437" s="118">
        <v>0</v>
      </c>
      <c r="K437" s="114">
        <v>14021.72</v>
      </c>
      <c r="L437" s="71" t="s">
        <v>630</v>
      </c>
      <c r="M437" s="71">
        <v>0</v>
      </c>
      <c r="N437" s="119">
        <v>16193569</v>
      </c>
      <c r="O437" s="71">
        <v>4500508842</v>
      </c>
      <c r="P437" s="149" t="s">
        <v>61</v>
      </c>
      <c r="Q437" s="149" t="s">
        <v>69</v>
      </c>
      <c r="R437" s="148" t="s">
        <v>367</v>
      </c>
      <c r="S437" s="116" t="str">
        <f t="shared" ref="S437:S461" si="65">CONCATENATE(L437,"-",D437)</f>
        <v>SNR-SE REDIRECCIONA DE RASTRO REYES PARA BASCULAS</v>
      </c>
      <c r="T437" s="115" t="str">
        <f t="shared" ref="T437:T461" si="66">CONCATENATE(O437,"/",F437,"-",I437)</f>
        <v>4500508842/-0</v>
      </c>
      <c r="U437" s="12" t="str">
        <f>VLOOKUP(P437,[1]Hoja3!$D$40:$F$123,3,0)</f>
        <v>PTSE00359</v>
      </c>
      <c r="V437" s="13">
        <f t="shared" ref="V437:V461" si="67">SUM(K437*96)/100</f>
        <v>13460.851199999999</v>
      </c>
      <c r="W437" s="14">
        <f t="shared" ref="W437:W461" si="68">SUM(V437/96)*100</f>
        <v>14021.72</v>
      </c>
      <c r="X437" s="14">
        <f t="shared" ref="X437:X461" si="69">W437*0.16</f>
        <v>2243.4751999999999</v>
      </c>
    </row>
    <row r="438" spans="2:24" s="10" customFormat="1" ht="15" customHeight="1" x14ac:dyDescent="0.25">
      <c r="B438" s="99" t="s">
        <v>618</v>
      </c>
      <c r="C438" s="71" t="s">
        <v>617</v>
      </c>
      <c r="D438" s="99" t="s">
        <v>290</v>
      </c>
      <c r="E438" s="99" t="s">
        <v>212</v>
      </c>
      <c r="F438" s="99" t="s">
        <v>291</v>
      </c>
      <c r="G438" s="139"/>
      <c r="H438" s="142">
        <v>0</v>
      </c>
      <c r="I438" s="131">
        <v>0</v>
      </c>
      <c r="J438" s="118">
        <v>245</v>
      </c>
      <c r="K438" s="114">
        <v>2175.4899999999998</v>
      </c>
      <c r="L438" s="71" t="s">
        <v>406</v>
      </c>
      <c r="M438" s="71" t="s">
        <v>420</v>
      </c>
      <c r="N438" s="119">
        <v>16193536</v>
      </c>
      <c r="O438" s="71">
        <v>4500508825</v>
      </c>
      <c r="P438" s="149" t="s">
        <v>34</v>
      </c>
      <c r="Q438" s="149" t="s">
        <v>25</v>
      </c>
      <c r="R438" s="148" t="s">
        <v>273</v>
      </c>
      <c r="S438" s="116" t="str">
        <f t="shared" si="65"/>
        <v>CANCELADO-Lazaro Villanueva Martinez</v>
      </c>
      <c r="T438" s="115" t="str">
        <f t="shared" si="66"/>
        <v>4500508825/Ozumba-0</v>
      </c>
      <c r="U438" s="12" t="str">
        <f>VLOOKUP(P438,[1]Hoja3!$D$40:$F$123,3,0)</f>
        <v>PTSE00181</v>
      </c>
      <c r="V438" s="13">
        <f t="shared" si="67"/>
        <v>2088.4703999999997</v>
      </c>
      <c r="W438" s="14">
        <f t="shared" si="68"/>
        <v>2175.4899999999998</v>
      </c>
      <c r="X438" s="14">
        <f t="shared" si="69"/>
        <v>348.07839999999999</v>
      </c>
    </row>
    <row r="439" spans="2:24" s="10" customFormat="1" ht="15" customHeight="1" x14ac:dyDescent="0.25">
      <c r="B439" s="99" t="s">
        <v>381</v>
      </c>
      <c r="C439" s="71" t="s">
        <v>617</v>
      </c>
      <c r="D439" s="99" t="s">
        <v>221</v>
      </c>
      <c r="E439" s="99" t="s">
        <v>212</v>
      </c>
      <c r="F439" s="99" t="s">
        <v>222</v>
      </c>
      <c r="G439" s="139" t="s">
        <v>620</v>
      </c>
      <c r="H439" s="142">
        <v>1512</v>
      </c>
      <c r="I439" s="131">
        <v>4960</v>
      </c>
      <c r="J439" s="118">
        <v>110</v>
      </c>
      <c r="K439" s="114">
        <v>4811.1099999999997</v>
      </c>
      <c r="L439" s="71">
        <v>65300</v>
      </c>
      <c r="M439" s="71" t="s">
        <v>207</v>
      </c>
      <c r="N439" s="119">
        <v>16193537</v>
      </c>
      <c r="O439" s="71">
        <v>4500508803</v>
      </c>
      <c r="P439" s="149" t="s">
        <v>36</v>
      </c>
      <c r="Q439" s="149" t="s">
        <v>263</v>
      </c>
      <c r="R439" s="148" t="s">
        <v>394</v>
      </c>
      <c r="S439" s="116" t="str">
        <f t="shared" si="65"/>
        <v>65300-Distribuidora Avicola Canto Alegre</v>
      </c>
      <c r="T439" s="115" t="str">
        <f t="shared" si="66"/>
        <v>4500508803/Chimalhuacan-4960</v>
      </c>
      <c r="U439" s="12" t="str">
        <f>VLOOKUP(P439,[1]Hoja3!$D$40:$F$123,3,0)</f>
        <v>PTSE00183</v>
      </c>
      <c r="V439" s="13">
        <f t="shared" si="67"/>
        <v>4618.6655999999994</v>
      </c>
      <c r="W439" s="14">
        <f t="shared" si="68"/>
        <v>4811.1099999999997</v>
      </c>
      <c r="X439" s="14">
        <f t="shared" si="69"/>
        <v>769.77760000000001</v>
      </c>
    </row>
    <row r="440" spans="2:24" s="10" customFormat="1" ht="15" customHeight="1" x14ac:dyDescent="0.25">
      <c r="B440" s="99" t="s">
        <v>618</v>
      </c>
      <c r="C440" s="71" t="s">
        <v>617</v>
      </c>
      <c r="D440" s="99" t="s">
        <v>450</v>
      </c>
      <c r="E440" s="99" t="s">
        <v>212</v>
      </c>
      <c r="F440" s="99" t="s">
        <v>451</v>
      </c>
      <c r="G440" s="139" t="s">
        <v>623</v>
      </c>
      <c r="H440" s="142">
        <v>1300</v>
      </c>
      <c r="I440" s="131">
        <v>3850</v>
      </c>
      <c r="J440" s="118">
        <v>112</v>
      </c>
      <c r="K440" s="114">
        <v>4811.1099999999997</v>
      </c>
      <c r="L440" s="71">
        <v>69316</v>
      </c>
      <c r="M440" s="71" t="s">
        <v>249</v>
      </c>
      <c r="N440" s="119">
        <v>16193538</v>
      </c>
      <c r="O440" s="71">
        <v>4500508824</v>
      </c>
      <c r="P440" s="149" t="s">
        <v>324</v>
      </c>
      <c r="Q440" s="149" t="s">
        <v>325</v>
      </c>
      <c r="R440" s="148" t="s">
        <v>330</v>
      </c>
      <c r="S440" s="116" t="str">
        <f t="shared" si="65"/>
        <v>69316-Jose Edmundo Ramirez Coronel</v>
      </c>
      <c r="T440" s="115" t="str">
        <f t="shared" si="66"/>
        <v>4500508824/Axapusco-3850</v>
      </c>
      <c r="U440" s="12" t="str">
        <f>VLOOKUP(P440,[1]Hoja3!$D$40:$F$123,3,0)</f>
        <v>PTSE00184</v>
      </c>
      <c r="V440" s="13">
        <f t="shared" si="67"/>
        <v>4618.6655999999994</v>
      </c>
      <c r="W440" s="14">
        <f t="shared" si="68"/>
        <v>4811.1099999999997</v>
      </c>
      <c r="X440" s="14">
        <f t="shared" si="69"/>
        <v>769.77760000000001</v>
      </c>
    </row>
    <row r="441" spans="2:24" s="10" customFormat="1" ht="15" customHeight="1" x14ac:dyDescent="0.25">
      <c r="B441" s="99" t="s">
        <v>381</v>
      </c>
      <c r="C441" s="71" t="s">
        <v>617</v>
      </c>
      <c r="D441" s="99" t="s">
        <v>230</v>
      </c>
      <c r="E441" s="99" t="s">
        <v>212</v>
      </c>
      <c r="F441" s="99" t="s">
        <v>215</v>
      </c>
      <c r="G441" s="139" t="s">
        <v>620</v>
      </c>
      <c r="H441" s="142">
        <v>1302</v>
      </c>
      <c r="I441" s="131">
        <v>4220</v>
      </c>
      <c r="J441" s="118">
        <v>354</v>
      </c>
      <c r="K441" s="114">
        <v>7514.31</v>
      </c>
      <c r="L441" s="71">
        <v>65303</v>
      </c>
      <c r="M441" s="71" t="s">
        <v>625</v>
      </c>
      <c r="N441" s="119">
        <v>16193539</v>
      </c>
      <c r="O441" s="71">
        <v>4500508804</v>
      </c>
      <c r="P441" s="149" t="s">
        <v>59</v>
      </c>
      <c r="Q441" s="149" t="s">
        <v>393</v>
      </c>
      <c r="R441" s="148" t="s">
        <v>189</v>
      </c>
      <c r="S441" s="116" t="str">
        <f t="shared" si="65"/>
        <v>65303-Jose Antonio Esquivel Ovando</v>
      </c>
      <c r="T441" s="115" t="str">
        <f t="shared" si="66"/>
        <v>4500508804/Xonacatlan-4220</v>
      </c>
      <c r="U441" s="12" t="str">
        <f>VLOOKUP(P441,[1]Hoja3!$D$40:$F$123,3,0)</f>
        <v>PTSE00185</v>
      </c>
      <c r="V441" s="13">
        <f t="shared" si="67"/>
        <v>7213.7376000000004</v>
      </c>
      <c r="W441" s="14">
        <f t="shared" si="68"/>
        <v>7514.31</v>
      </c>
      <c r="X441" s="14">
        <f t="shared" si="69"/>
        <v>1202.2896000000001</v>
      </c>
    </row>
    <row r="442" spans="2:24" s="10" customFormat="1" ht="15" customHeight="1" x14ac:dyDescent="0.25">
      <c r="B442" s="99" t="s">
        <v>381</v>
      </c>
      <c r="C442" s="71" t="s">
        <v>617</v>
      </c>
      <c r="D442" s="99" t="s">
        <v>619</v>
      </c>
      <c r="E442" s="99" t="s">
        <v>212</v>
      </c>
      <c r="F442" s="99" t="s">
        <v>215</v>
      </c>
      <c r="G442" s="139" t="s">
        <v>620</v>
      </c>
      <c r="H442" s="142">
        <v>1477</v>
      </c>
      <c r="I442" s="131">
        <v>4760</v>
      </c>
      <c r="J442" s="118">
        <v>354</v>
      </c>
      <c r="K442" s="114">
        <v>7514.31</v>
      </c>
      <c r="L442" s="71">
        <v>65293</v>
      </c>
      <c r="M442" s="71" t="s">
        <v>475</v>
      </c>
      <c r="N442" s="119">
        <v>16193540</v>
      </c>
      <c r="O442" s="71">
        <v>4500508802</v>
      </c>
      <c r="P442" s="149" t="s">
        <v>258</v>
      </c>
      <c r="Q442" s="149" t="s">
        <v>264</v>
      </c>
      <c r="R442" s="148" t="s">
        <v>396</v>
      </c>
      <c r="S442" s="116" t="str">
        <f t="shared" si="65"/>
        <v>65293-Aviut Ovando Leviathan</v>
      </c>
      <c r="T442" s="115" t="str">
        <f t="shared" si="66"/>
        <v>4500508802/Xonacatlan-4760</v>
      </c>
      <c r="U442" s="12" t="str">
        <f>VLOOKUP(P442,[1]Hoja3!$D$40:$F$123,3,0)</f>
        <v>PTSE00186</v>
      </c>
      <c r="V442" s="13">
        <f t="shared" si="67"/>
        <v>7213.7376000000004</v>
      </c>
      <c r="W442" s="14">
        <f t="shared" si="68"/>
        <v>7514.31</v>
      </c>
      <c r="X442" s="14">
        <f t="shared" si="69"/>
        <v>1202.2896000000001</v>
      </c>
    </row>
    <row r="443" spans="2:24" s="10" customFormat="1" ht="15" customHeight="1" x14ac:dyDescent="0.25">
      <c r="B443" s="99" t="s">
        <v>618</v>
      </c>
      <c r="C443" s="71" t="s">
        <v>617</v>
      </c>
      <c r="D443" s="99" t="s">
        <v>231</v>
      </c>
      <c r="E443" s="99" t="s">
        <v>212</v>
      </c>
      <c r="F443" s="99" t="s">
        <v>232</v>
      </c>
      <c r="G443" s="139" t="s">
        <v>622</v>
      </c>
      <c r="H443" s="142">
        <v>1863</v>
      </c>
      <c r="I443" s="131">
        <v>3970</v>
      </c>
      <c r="J443" s="118">
        <v>45.4</v>
      </c>
      <c r="K443" s="114">
        <v>4811.1099999999997</v>
      </c>
      <c r="L443" s="71">
        <v>69305</v>
      </c>
      <c r="M443" s="71" t="s">
        <v>254</v>
      </c>
      <c r="N443" s="119">
        <v>16193541</v>
      </c>
      <c r="O443" s="71">
        <v>4500508822</v>
      </c>
      <c r="P443" s="149" t="s">
        <v>42</v>
      </c>
      <c r="Q443" s="149" t="s">
        <v>31</v>
      </c>
      <c r="R443" s="148" t="s">
        <v>373</v>
      </c>
      <c r="S443" s="116" t="str">
        <f t="shared" si="65"/>
        <v>69305-Francisco Javier Laguna Soriano</v>
      </c>
      <c r="T443" s="115" t="str">
        <f t="shared" si="66"/>
        <v>4500508822/Zumpango-3970</v>
      </c>
      <c r="U443" s="12" t="str">
        <f>VLOOKUP(P443,[1]Hoja3!$D$40:$F$123,3,0)</f>
        <v>PTSE00189</v>
      </c>
      <c r="V443" s="13">
        <f t="shared" si="67"/>
        <v>4618.6655999999994</v>
      </c>
      <c r="W443" s="14">
        <f t="shared" si="68"/>
        <v>4811.1099999999997</v>
      </c>
      <c r="X443" s="14">
        <f t="shared" si="69"/>
        <v>769.77760000000001</v>
      </c>
    </row>
    <row r="444" spans="2:24" s="10" customFormat="1" ht="15" customHeight="1" x14ac:dyDescent="0.25">
      <c r="B444" s="99" t="s">
        <v>381</v>
      </c>
      <c r="C444" s="71" t="s">
        <v>617</v>
      </c>
      <c r="D444" s="99" t="s">
        <v>223</v>
      </c>
      <c r="E444" s="99" t="s">
        <v>212</v>
      </c>
      <c r="F444" s="99" t="s">
        <v>224</v>
      </c>
      <c r="G444" s="139" t="s">
        <v>620</v>
      </c>
      <c r="H444" s="142">
        <v>1106</v>
      </c>
      <c r="I444" s="131">
        <v>3760</v>
      </c>
      <c r="J444" s="118">
        <v>249</v>
      </c>
      <c r="K444" s="114">
        <v>5225.3100000000004</v>
      </c>
      <c r="L444" s="71">
        <v>65299</v>
      </c>
      <c r="M444" s="71" t="s">
        <v>600</v>
      </c>
      <c r="N444" s="119">
        <v>16193542</v>
      </c>
      <c r="O444" s="71">
        <v>4500508807</v>
      </c>
      <c r="P444" s="149" t="s">
        <v>188</v>
      </c>
      <c r="Q444" s="149" t="s">
        <v>186</v>
      </c>
      <c r="R444" s="148" t="s">
        <v>272</v>
      </c>
      <c r="S444" s="116" t="str">
        <f t="shared" si="65"/>
        <v>65299-Expendio Colmena</v>
      </c>
      <c r="T444" s="115" t="str">
        <f t="shared" si="66"/>
        <v>4500508807/Nicolas Romero-3760</v>
      </c>
      <c r="U444" s="12" t="str">
        <f>VLOOKUP(P444,[1]Hoja3!$D$40:$F$123,3,0)</f>
        <v>PTSE00191</v>
      </c>
      <c r="V444" s="13">
        <f t="shared" si="67"/>
        <v>5016.2975999999999</v>
      </c>
      <c r="W444" s="14">
        <f t="shared" si="68"/>
        <v>5225.3099999999995</v>
      </c>
      <c r="X444" s="14">
        <f t="shared" si="69"/>
        <v>836.04959999999994</v>
      </c>
    </row>
    <row r="445" spans="2:24" s="10" customFormat="1" ht="15" customHeight="1" x14ac:dyDescent="0.25">
      <c r="B445" s="99" t="s">
        <v>381</v>
      </c>
      <c r="C445" s="71" t="s">
        <v>617</v>
      </c>
      <c r="D445" s="99" t="s">
        <v>214</v>
      </c>
      <c r="E445" s="99" t="s">
        <v>212</v>
      </c>
      <c r="F445" s="99" t="s">
        <v>215</v>
      </c>
      <c r="G445" s="139" t="s">
        <v>620</v>
      </c>
      <c r="H445" s="142">
        <v>1512</v>
      </c>
      <c r="I445" s="131">
        <v>5300</v>
      </c>
      <c r="J445" s="118">
        <v>340</v>
      </c>
      <c r="K445" s="114">
        <v>7209.11</v>
      </c>
      <c r="L445" s="71">
        <v>65290</v>
      </c>
      <c r="M445" s="71" t="s">
        <v>207</v>
      </c>
      <c r="N445" s="119">
        <v>16193543</v>
      </c>
      <c r="O445" s="71">
        <v>4500508814</v>
      </c>
      <c r="P445" s="149" t="s">
        <v>259</v>
      </c>
      <c r="Q445" s="149" t="s">
        <v>244</v>
      </c>
      <c r="R445" s="148" t="s">
        <v>196</v>
      </c>
      <c r="S445" s="116" t="str">
        <f t="shared" si="65"/>
        <v>65290-Expendio Toluca</v>
      </c>
      <c r="T445" s="115" t="str">
        <f t="shared" si="66"/>
        <v>4500508814/Xonacatlan-5300</v>
      </c>
      <c r="U445" s="12" t="str">
        <f>VLOOKUP(P445,[1]Hoja3!$D$40:$F$123,3,0)</f>
        <v>PTSE00192</v>
      </c>
      <c r="V445" s="13">
        <f t="shared" si="67"/>
        <v>6920.7455999999993</v>
      </c>
      <c r="W445" s="14">
        <f t="shared" si="68"/>
        <v>7209.11</v>
      </c>
      <c r="X445" s="14">
        <f t="shared" si="69"/>
        <v>1153.4576</v>
      </c>
    </row>
    <row r="446" spans="2:24" s="10" customFormat="1" ht="15" customHeight="1" x14ac:dyDescent="0.25">
      <c r="B446" s="99" t="s">
        <v>618</v>
      </c>
      <c r="C446" s="71" t="s">
        <v>617</v>
      </c>
      <c r="D446" s="99" t="s">
        <v>377</v>
      </c>
      <c r="E446" s="99" t="s">
        <v>378</v>
      </c>
      <c r="F446" s="99" t="s">
        <v>379</v>
      </c>
      <c r="G446" s="139" t="s">
        <v>622</v>
      </c>
      <c r="H446" s="142">
        <v>1268</v>
      </c>
      <c r="I446" s="131">
        <v>3760</v>
      </c>
      <c r="J446" s="118">
        <v>384</v>
      </c>
      <c r="K446" s="114">
        <v>8168.31</v>
      </c>
      <c r="L446" s="71">
        <v>69318</v>
      </c>
      <c r="M446" s="71" t="s">
        <v>251</v>
      </c>
      <c r="N446" s="119">
        <v>16193544</v>
      </c>
      <c r="O446" s="71">
        <v>4500508823</v>
      </c>
      <c r="P446" s="149" t="s">
        <v>39</v>
      </c>
      <c r="Q446" s="149" t="s">
        <v>29</v>
      </c>
      <c r="R446" s="148" t="s">
        <v>279</v>
      </c>
      <c r="S446" s="116" t="str">
        <f t="shared" si="65"/>
        <v>69318-Francisco Rey Ibarra Gonzalez</v>
      </c>
      <c r="T446" s="115" t="str">
        <f t="shared" si="66"/>
        <v>4500508823/Zacatlan-3760</v>
      </c>
      <c r="U446" s="12" t="str">
        <f>VLOOKUP(P446,[1]Hoja3!$D$40:$F$123,3,0)</f>
        <v>PTSE00196</v>
      </c>
      <c r="V446" s="13">
        <f t="shared" si="67"/>
        <v>7841.5776000000005</v>
      </c>
      <c r="W446" s="14">
        <f t="shared" si="68"/>
        <v>8168.3100000000013</v>
      </c>
      <c r="X446" s="14">
        <f t="shared" si="69"/>
        <v>1306.9296000000002</v>
      </c>
    </row>
    <row r="447" spans="2:24" s="10" customFormat="1" ht="15" customHeight="1" x14ac:dyDescent="0.25">
      <c r="B447" s="99" t="s">
        <v>618</v>
      </c>
      <c r="C447" s="71" t="s">
        <v>617</v>
      </c>
      <c r="D447" s="99" t="s">
        <v>22</v>
      </c>
      <c r="E447" s="99" t="s">
        <v>212</v>
      </c>
      <c r="F447" s="99" t="s">
        <v>296</v>
      </c>
      <c r="G447" s="139" t="s">
        <v>623</v>
      </c>
      <c r="H447" s="142">
        <v>1400</v>
      </c>
      <c r="I447" s="131">
        <v>4150</v>
      </c>
      <c r="J447" s="118">
        <v>54.4</v>
      </c>
      <c r="K447" s="114">
        <v>4229.17</v>
      </c>
      <c r="L447" s="71">
        <v>69310</v>
      </c>
      <c r="M447" s="71" t="s">
        <v>187</v>
      </c>
      <c r="N447" s="119">
        <v>16193545</v>
      </c>
      <c r="O447" s="71">
        <v>4500508831</v>
      </c>
      <c r="P447" s="149" t="s">
        <v>52</v>
      </c>
      <c r="Q447" s="149" t="s">
        <v>262</v>
      </c>
      <c r="R447" s="148" t="s">
        <v>268</v>
      </c>
      <c r="S447" s="116" t="str">
        <f t="shared" si="65"/>
        <v>69310-Expendio Tecamac</v>
      </c>
      <c r="T447" s="115" t="str">
        <f t="shared" si="66"/>
        <v>4500508831/Tecamac-4150</v>
      </c>
      <c r="U447" s="12" t="str">
        <f>VLOOKUP(P447,[1]Hoja3!$D$40:$F$123,3,0)</f>
        <v>PTSE00344</v>
      </c>
      <c r="V447" s="13">
        <f t="shared" si="67"/>
        <v>4060.0032000000001</v>
      </c>
      <c r="W447" s="14">
        <f t="shared" si="68"/>
        <v>4229.17</v>
      </c>
      <c r="X447" s="14">
        <f t="shared" si="69"/>
        <v>676.66719999999998</v>
      </c>
    </row>
    <row r="448" spans="2:24" s="10" customFormat="1" ht="15" customHeight="1" x14ac:dyDescent="0.25">
      <c r="B448" s="99" t="s">
        <v>618</v>
      </c>
      <c r="C448" s="71" t="s">
        <v>617</v>
      </c>
      <c r="D448" s="99" t="s">
        <v>448</v>
      </c>
      <c r="E448" s="99" t="s">
        <v>378</v>
      </c>
      <c r="F448" s="99" t="s">
        <v>449</v>
      </c>
      <c r="G448" s="139" t="s">
        <v>622</v>
      </c>
      <c r="H448" s="142">
        <v>1260</v>
      </c>
      <c r="I448" s="131">
        <v>3680</v>
      </c>
      <c r="J448" s="118">
        <v>512</v>
      </c>
      <c r="K448" s="114">
        <v>10874.77</v>
      </c>
      <c r="L448" s="71">
        <v>69296</v>
      </c>
      <c r="M448" s="71" t="s">
        <v>187</v>
      </c>
      <c r="N448" s="119">
        <v>16193546</v>
      </c>
      <c r="O448" s="71">
        <v>4500508830</v>
      </c>
      <c r="P448" s="149" t="s">
        <v>55</v>
      </c>
      <c r="Q448" s="149" t="s">
        <v>49</v>
      </c>
      <c r="R448" s="148" t="s">
        <v>328</v>
      </c>
      <c r="S448" s="116" t="str">
        <f t="shared" si="65"/>
        <v>69296-Expendio Zacatepec</v>
      </c>
      <c r="T448" s="115" t="str">
        <f t="shared" si="66"/>
        <v>4500508830/Oriental-3680</v>
      </c>
      <c r="U448" s="12" t="str">
        <f>VLOOKUP(P448,[1]Hoja3!$D$40:$F$123,3,0)</f>
        <v>PTSE00345</v>
      </c>
      <c r="V448" s="13">
        <f t="shared" si="67"/>
        <v>10439.779200000001</v>
      </c>
      <c r="W448" s="14">
        <f t="shared" si="68"/>
        <v>10874.77</v>
      </c>
      <c r="X448" s="14">
        <f t="shared" si="69"/>
        <v>1739.9632000000001</v>
      </c>
    </row>
    <row r="449" spans="2:24" s="10" customFormat="1" ht="15" customHeight="1" x14ac:dyDescent="0.25">
      <c r="B449" s="99" t="s">
        <v>484</v>
      </c>
      <c r="C449" s="71" t="s">
        <v>617</v>
      </c>
      <c r="D449" s="99" t="s">
        <v>239</v>
      </c>
      <c r="E449" s="99" t="s">
        <v>212</v>
      </c>
      <c r="F449" s="99" t="s">
        <v>240</v>
      </c>
      <c r="G449" s="139" t="s">
        <v>598</v>
      </c>
      <c r="H449" s="142">
        <v>840</v>
      </c>
      <c r="I449" s="131">
        <v>3120</v>
      </c>
      <c r="J449" s="118">
        <v>467</v>
      </c>
      <c r="K449" s="114">
        <v>9916.27</v>
      </c>
      <c r="L449" s="71">
        <v>49685</v>
      </c>
      <c r="M449" s="71" t="s">
        <v>187</v>
      </c>
      <c r="N449" s="119">
        <v>16193547</v>
      </c>
      <c r="O449" s="71">
        <v>4500508793</v>
      </c>
      <c r="P449" s="149" t="s">
        <v>38</v>
      </c>
      <c r="Q449" s="149" t="s">
        <v>28</v>
      </c>
      <c r="R449" s="148" t="s">
        <v>280</v>
      </c>
      <c r="S449" s="116" t="str">
        <f t="shared" si="65"/>
        <v>49685-Rastro Atizapan</v>
      </c>
      <c r="T449" s="115" t="str">
        <f t="shared" si="66"/>
        <v>4500508793/Atizapan de Zaragoza-3120</v>
      </c>
      <c r="U449" s="12" t="str">
        <f>VLOOKUP(P449,[1]Hoja3!$D$40:$F$123,3,0)</f>
        <v>PTSE00346</v>
      </c>
      <c r="V449" s="13">
        <f t="shared" si="67"/>
        <v>9519.619200000001</v>
      </c>
      <c r="W449" s="14">
        <f t="shared" si="68"/>
        <v>9916.2700000000023</v>
      </c>
      <c r="X449" s="14">
        <f t="shared" si="69"/>
        <v>1586.6032000000005</v>
      </c>
    </row>
    <row r="450" spans="2:24" s="10" customFormat="1" ht="15" customHeight="1" x14ac:dyDescent="0.25">
      <c r="B450" s="99" t="s">
        <v>423</v>
      </c>
      <c r="C450" s="71" t="s">
        <v>617</v>
      </c>
      <c r="D450" s="99" t="s">
        <v>239</v>
      </c>
      <c r="E450" s="99" t="s">
        <v>212</v>
      </c>
      <c r="F450" s="99" t="s">
        <v>240</v>
      </c>
      <c r="G450" s="139" t="s">
        <v>621</v>
      </c>
      <c r="H450" s="142">
        <v>5480</v>
      </c>
      <c r="I450" s="131">
        <v>14850</v>
      </c>
      <c r="J450" s="118">
        <v>90.4</v>
      </c>
      <c r="K450" s="114">
        <v>9125.64</v>
      </c>
      <c r="L450" s="71">
        <v>69323</v>
      </c>
      <c r="M450" s="71" t="s">
        <v>626</v>
      </c>
      <c r="N450" s="119">
        <v>16193548</v>
      </c>
      <c r="O450" s="71">
        <v>4500508818</v>
      </c>
      <c r="P450" s="149" t="s">
        <v>33</v>
      </c>
      <c r="Q450" s="149" t="s">
        <v>44</v>
      </c>
      <c r="R450" s="148" t="s">
        <v>333</v>
      </c>
      <c r="S450" s="116" t="str">
        <f t="shared" si="65"/>
        <v>69323-Rastro Atizapan</v>
      </c>
      <c r="T450" s="115" t="str">
        <f t="shared" si="66"/>
        <v>4500508818/Atizapan de Zaragoza-14850</v>
      </c>
      <c r="U450" s="12" t="str">
        <f>VLOOKUP(P450,[1]Hoja3!$D$40:$F$123,3,0)</f>
        <v>PTSE00308</v>
      </c>
      <c r="V450" s="13">
        <f t="shared" si="67"/>
        <v>8760.6143999999986</v>
      </c>
      <c r="W450" s="14">
        <f t="shared" si="68"/>
        <v>9125.64</v>
      </c>
      <c r="X450" s="14">
        <f t="shared" si="69"/>
        <v>1460.1024</v>
      </c>
    </row>
    <row r="451" spans="2:24" s="10" customFormat="1" ht="15" customHeight="1" x14ac:dyDescent="0.25">
      <c r="B451" s="99" t="s">
        <v>381</v>
      </c>
      <c r="C451" s="71" t="s">
        <v>617</v>
      </c>
      <c r="D451" s="99" t="s">
        <v>239</v>
      </c>
      <c r="E451" s="99" t="s">
        <v>212</v>
      </c>
      <c r="F451" s="99" t="s">
        <v>240</v>
      </c>
      <c r="G451" s="139" t="s">
        <v>620</v>
      </c>
      <c r="H451" s="142">
        <v>4365</v>
      </c>
      <c r="I451" s="131">
        <v>14920</v>
      </c>
      <c r="J451" s="118">
        <v>218</v>
      </c>
      <c r="K451" s="114">
        <v>9125.64</v>
      </c>
      <c r="L451" s="71">
        <v>65294</v>
      </c>
      <c r="M451" s="71" t="s">
        <v>366</v>
      </c>
      <c r="N451" s="119">
        <v>16193549</v>
      </c>
      <c r="O451" s="71">
        <v>4500508812</v>
      </c>
      <c r="P451" s="149" t="s">
        <v>51</v>
      </c>
      <c r="Q451" s="149" t="s">
        <v>57</v>
      </c>
      <c r="R451" s="148" t="s">
        <v>58</v>
      </c>
      <c r="S451" s="116" t="str">
        <f t="shared" si="65"/>
        <v>65294-Rastro Atizapan</v>
      </c>
      <c r="T451" s="115" t="str">
        <f t="shared" si="66"/>
        <v>4500508812/Atizapan de Zaragoza-14920</v>
      </c>
      <c r="U451" s="12" t="str">
        <f>VLOOKUP(P451,[1]Hoja3!$D$40:$F$123,3,0)</f>
        <v>PTSE00309</v>
      </c>
      <c r="V451" s="13">
        <f t="shared" si="67"/>
        <v>8760.6143999999986</v>
      </c>
      <c r="W451" s="14">
        <f t="shared" si="68"/>
        <v>9125.64</v>
      </c>
      <c r="X451" s="14">
        <f t="shared" si="69"/>
        <v>1460.1024</v>
      </c>
    </row>
    <row r="452" spans="2:24" s="10" customFormat="1" ht="15" customHeight="1" x14ac:dyDescent="0.25">
      <c r="B452" s="99" t="s">
        <v>381</v>
      </c>
      <c r="C452" s="71" t="s">
        <v>617</v>
      </c>
      <c r="D452" s="99" t="s">
        <v>452</v>
      </c>
      <c r="E452" s="99" t="s">
        <v>212</v>
      </c>
      <c r="F452" s="99" t="s">
        <v>234</v>
      </c>
      <c r="G452" s="139" t="s">
        <v>620</v>
      </c>
      <c r="H452" s="142">
        <v>2520</v>
      </c>
      <c r="I452" s="131">
        <v>8780</v>
      </c>
      <c r="J452" s="118">
        <v>68</v>
      </c>
      <c r="K452" s="114">
        <v>5516.03</v>
      </c>
      <c r="L452" s="71">
        <v>65292</v>
      </c>
      <c r="M452" s="71" t="s">
        <v>253</v>
      </c>
      <c r="N452" s="119">
        <v>16193550</v>
      </c>
      <c r="O452" s="71">
        <v>4500508805</v>
      </c>
      <c r="P452" s="149" t="s">
        <v>35</v>
      </c>
      <c r="Q452" s="149" t="s">
        <v>26</v>
      </c>
      <c r="R452" s="148" t="s">
        <v>443</v>
      </c>
      <c r="S452" s="116" t="str">
        <f t="shared" si="65"/>
        <v>65292-Expendio Los Reyes</v>
      </c>
      <c r="T452" s="115" t="str">
        <f t="shared" si="66"/>
        <v>4500508805/Los Reyes La Paz-8780</v>
      </c>
      <c r="U452" s="12" t="str">
        <f>VLOOKUP(P452,[1]Hoja3!$D$40:$F$123,3,0)</f>
        <v>PTSE00335</v>
      </c>
      <c r="V452" s="13">
        <f t="shared" si="67"/>
        <v>5295.3887999999997</v>
      </c>
      <c r="W452" s="14">
        <f t="shared" si="68"/>
        <v>5516.03</v>
      </c>
      <c r="X452" s="14">
        <f t="shared" si="69"/>
        <v>882.56479999999999</v>
      </c>
    </row>
    <row r="453" spans="2:24" s="10" customFormat="1" ht="15" customHeight="1" x14ac:dyDescent="0.25">
      <c r="B453" s="99" t="s">
        <v>618</v>
      </c>
      <c r="C453" s="71" t="s">
        <v>617</v>
      </c>
      <c r="D453" s="99" t="s">
        <v>452</v>
      </c>
      <c r="E453" s="99" t="s">
        <v>212</v>
      </c>
      <c r="F453" s="99" t="s">
        <v>234</v>
      </c>
      <c r="G453" s="139" t="s">
        <v>622</v>
      </c>
      <c r="H453" s="142">
        <v>2002</v>
      </c>
      <c r="I453" s="131">
        <v>6640</v>
      </c>
      <c r="J453" s="118">
        <v>144.4</v>
      </c>
      <c r="K453" s="114">
        <v>4864.18</v>
      </c>
      <c r="L453" s="71">
        <v>69303</v>
      </c>
      <c r="M453" s="71" t="s">
        <v>477</v>
      </c>
      <c r="N453" s="119">
        <v>16193551</v>
      </c>
      <c r="O453" s="71">
        <v>4500508827</v>
      </c>
      <c r="P453" s="149" t="s">
        <v>63</v>
      </c>
      <c r="Q453" s="149" t="s">
        <v>65</v>
      </c>
      <c r="R453" s="148" t="s">
        <v>276</v>
      </c>
      <c r="S453" s="116" t="str">
        <f t="shared" si="65"/>
        <v>69303-Expendio Los Reyes</v>
      </c>
      <c r="T453" s="115" t="str">
        <f t="shared" si="66"/>
        <v>4500508827/Los Reyes La Paz-6640</v>
      </c>
      <c r="U453" s="12" t="str">
        <f>VLOOKUP(P453,[1]Hoja3!$D$40:$F$123,3,0)</f>
        <v>PTSE00331</v>
      </c>
      <c r="V453" s="13">
        <f t="shared" si="67"/>
        <v>4669.6127999999999</v>
      </c>
      <c r="W453" s="14">
        <f t="shared" si="68"/>
        <v>4864.1799999999994</v>
      </c>
      <c r="X453" s="14">
        <f t="shared" si="69"/>
        <v>778.26879999999994</v>
      </c>
    </row>
    <row r="454" spans="2:24" s="10" customFormat="1" ht="15" customHeight="1" x14ac:dyDescent="0.25">
      <c r="B454" s="99" t="s">
        <v>381</v>
      </c>
      <c r="C454" s="71" t="s">
        <v>617</v>
      </c>
      <c r="D454" s="99" t="s">
        <v>486</v>
      </c>
      <c r="E454" s="99" t="s">
        <v>487</v>
      </c>
      <c r="F454" s="99" t="s">
        <v>488</v>
      </c>
      <c r="G454" s="139" t="s">
        <v>620</v>
      </c>
      <c r="H454" s="142">
        <v>1925</v>
      </c>
      <c r="I454" s="131">
        <v>6560</v>
      </c>
      <c r="J454" s="118">
        <v>86</v>
      </c>
      <c r="K454" s="114">
        <v>4864.18</v>
      </c>
      <c r="L454" s="71">
        <v>65287</v>
      </c>
      <c r="M454" s="71" t="s">
        <v>439</v>
      </c>
      <c r="N454" s="119">
        <v>16193552</v>
      </c>
      <c r="O454" s="71">
        <v>4500508816</v>
      </c>
      <c r="P454" s="149" t="s">
        <v>68</v>
      </c>
      <c r="Q454" s="149" t="s">
        <v>67</v>
      </c>
      <c r="R454" s="148" t="s">
        <v>571</v>
      </c>
      <c r="S454" s="116" t="str">
        <f t="shared" si="65"/>
        <v>65287-Helga Medina Contreras</v>
      </c>
      <c r="T454" s="115" t="str">
        <f t="shared" si="66"/>
        <v>4500508816/Iztapalapa-6560</v>
      </c>
      <c r="U454" s="12" t="str">
        <f>VLOOKUP(P454,[1]Hoja3!$D$40:$F$123,3,0)</f>
        <v>PTSE00329</v>
      </c>
      <c r="V454" s="13">
        <f t="shared" si="67"/>
        <v>4669.6127999999999</v>
      </c>
      <c r="W454" s="14">
        <f t="shared" si="68"/>
        <v>4864.1799999999994</v>
      </c>
      <c r="X454" s="14">
        <f t="shared" si="69"/>
        <v>778.26879999999994</v>
      </c>
    </row>
    <row r="455" spans="2:24" s="10" customFormat="1" ht="15" customHeight="1" x14ac:dyDescent="0.25">
      <c r="B455" s="99" t="s">
        <v>618</v>
      </c>
      <c r="C455" s="71" t="s">
        <v>617</v>
      </c>
      <c r="D455" s="99" t="s">
        <v>299</v>
      </c>
      <c r="E455" s="99" t="s">
        <v>212</v>
      </c>
      <c r="F455" s="99" t="s">
        <v>300</v>
      </c>
      <c r="G455" s="139" t="s">
        <v>622</v>
      </c>
      <c r="H455" s="142">
        <v>1812</v>
      </c>
      <c r="I455" s="131">
        <v>5300</v>
      </c>
      <c r="J455" s="118">
        <v>248</v>
      </c>
      <c r="K455" s="114">
        <v>5265.58</v>
      </c>
      <c r="L455" s="71">
        <v>69321</v>
      </c>
      <c r="M455" s="71" t="s">
        <v>628</v>
      </c>
      <c r="N455" s="119">
        <v>16193553</v>
      </c>
      <c r="O455" s="71">
        <v>4500508833</v>
      </c>
      <c r="P455" s="149" t="s">
        <v>62</v>
      </c>
      <c r="Q455" s="149" t="s">
        <v>64</v>
      </c>
      <c r="R455" s="148" t="s">
        <v>327</v>
      </c>
      <c r="S455" s="116" t="str">
        <f t="shared" si="65"/>
        <v>69321-Eduardo Guadarrama Mendoza</v>
      </c>
      <c r="T455" s="115" t="str">
        <f t="shared" si="66"/>
        <v>4500508833/Tenango del Valle-5300</v>
      </c>
      <c r="U455" s="12" t="str">
        <f>VLOOKUP(P455,[1]Hoja3!$D$40:$F$123,3,0)</f>
        <v>PTSE00333</v>
      </c>
      <c r="V455" s="13">
        <f t="shared" si="67"/>
        <v>5054.9567999999999</v>
      </c>
      <c r="W455" s="14">
        <f t="shared" si="68"/>
        <v>5265.58</v>
      </c>
      <c r="X455" s="14">
        <f t="shared" si="69"/>
        <v>842.49279999999999</v>
      </c>
    </row>
    <row r="456" spans="2:24" s="10" customFormat="1" ht="15" customHeight="1" x14ac:dyDescent="0.25">
      <c r="B456" s="99" t="s">
        <v>618</v>
      </c>
      <c r="C456" s="71" t="s">
        <v>617</v>
      </c>
      <c r="D456" s="99" t="s">
        <v>92</v>
      </c>
      <c r="E456" s="99" t="s">
        <v>212</v>
      </c>
      <c r="F456" s="99" t="s">
        <v>234</v>
      </c>
      <c r="G456" s="139" t="s">
        <v>623</v>
      </c>
      <c r="H456" s="142">
        <v>1935</v>
      </c>
      <c r="I456" s="131">
        <v>4480</v>
      </c>
      <c r="J456" s="118">
        <v>153.4</v>
      </c>
      <c r="K456" s="114">
        <v>5516.03</v>
      </c>
      <c r="L456" s="71">
        <v>69324</v>
      </c>
      <c r="M456" s="71" t="s">
        <v>629</v>
      </c>
      <c r="N456" s="119">
        <v>16193554</v>
      </c>
      <c r="O456" s="71">
        <v>4500508832</v>
      </c>
      <c r="P456" s="149" t="s">
        <v>96</v>
      </c>
      <c r="Q456" s="149" t="s">
        <v>97</v>
      </c>
      <c r="R456" s="148" t="s">
        <v>368</v>
      </c>
      <c r="S456" s="116" t="str">
        <f t="shared" si="65"/>
        <v>69324-Procesadora de Aves Leon S.A.</v>
      </c>
      <c r="T456" s="115" t="str">
        <f t="shared" si="66"/>
        <v>4500508832/Los Reyes La Paz-4480</v>
      </c>
      <c r="U456" s="12" t="str">
        <f>VLOOKUP(P456,[1]Hoja3!$D$40:$F$123,3,0)</f>
        <v>PTSE00330</v>
      </c>
      <c r="V456" s="13">
        <f t="shared" si="67"/>
        <v>5295.3887999999997</v>
      </c>
      <c r="W456" s="14">
        <f t="shared" si="68"/>
        <v>5516.03</v>
      </c>
      <c r="X456" s="14">
        <f t="shared" si="69"/>
        <v>882.56479999999999</v>
      </c>
    </row>
    <row r="457" spans="2:24" s="10" customFormat="1" ht="15" customHeight="1" x14ac:dyDescent="0.25">
      <c r="B457" s="99" t="s">
        <v>484</v>
      </c>
      <c r="C457" s="71" t="s">
        <v>617</v>
      </c>
      <c r="D457" s="99" t="s">
        <v>233</v>
      </c>
      <c r="E457" s="99" t="s">
        <v>212</v>
      </c>
      <c r="F457" s="99" t="s">
        <v>234</v>
      </c>
      <c r="G457" s="139" t="s">
        <v>598</v>
      </c>
      <c r="H457" s="142">
        <v>1572</v>
      </c>
      <c r="I457" s="131">
        <v>5940</v>
      </c>
      <c r="J457" s="118">
        <v>321</v>
      </c>
      <c r="K457" s="114">
        <v>6893.48</v>
      </c>
      <c r="L457" s="71">
        <v>49690</v>
      </c>
      <c r="M457" s="71" t="s">
        <v>627</v>
      </c>
      <c r="N457" s="119">
        <v>16193555</v>
      </c>
      <c r="O457" s="71">
        <v>4500508796</v>
      </c>
      <c r="P457" s="149" t="s">
        <v>54</v>
      </c>
      <c r="Q457" s="149" t="s">
        <v>48</v>
      </c>
      <c r="R457" s="148" t="s">
        <v>371</v>
      </c>
      <c r="S457" s="116" t="str">
        <f t="shared" si="65"/>
        <v>49690-Rastro Los Reyes</v>
      </c>
      <c r="T457" s="115" t="str">
        <f t="shared" si="66"/>
        <v>4500508796/Los Reyes La Paz-5940</v>
      </c>
      <c r="U457" s="12" t="str">
        <f>VLOOKUP(P457,[1]Hoja3!$D$40:$F$123,3,0)</f>
        <v>PTSE00332</v>
      </c>
      <c r="V457" s="13">
        <f t="shared" si="67"/>
        <v>6617.7407999999996</v>
      </c>
      <c r="W457" s="14">
        <f t="shared" si="68"/>
        <v>6893.48</v>
      </c>
      <c r="X457" s="14">
        <f t="shared" si="69"/>
        <v>1102.9567999999999</v>
      </c>
    </row>
    <row r="458" spans="2:24" s="10" customFormat="1" ht="15" customHeight="1" x14ac:dyDescent="0.25">
      <c r="B458" s="99" t="s">
        <v>381</v>
      </c>
      <c r="C458" s="71" t="s">
        <v>617</v>
      </c>
      <c r="D458" s="99" t="s">
        <v>239</v>
      </c>
      <c r="E458" s="99" t="s">
        <v>212</v>
      </c>
      <c r="F458" s="99" t="s">
        <v>240</v>
      </c>
      <c r="G458" s="139" t="s">
        <v>620</v>
      </c>
      <c r="H458" s="142">
        <v>4800</v>
      </c>
      <c r="I458" s="131">
        <v>16120</v>
      </c>
      <c r="J458" s="118">
        <v>218</v>
      </c>
      <c r="K458" s="114">
        <v>9125.64</v>
      </c>
      <c r="L458" s="71">
        <v>65280</v>
      </c>
      <c r="M458" s="71" t="s">
        <v>257</v>
      </c>
      <c r="N458" s="119">
        <v>16193556</v>
      </c>
      <c r="O458" s="71">
        <v>4500508809</v>
      </c>
      <c r="P458" s="149" t="s">
        <v>136</v>
      </c>
      <c r="Q458" s="149" t="s">
        <v>266</v>
      </c>
      <c r="R458" s="148" t="s">
        <v>372</v>
      </c>
      <c r="S458" s="116" t="str">
        <f t="shared" si="65"/>
        <v>65280-Rastro Atizapan</v>
      </c>
      <c r="T458" s="115" t="str">
        <f t="shared" si="66"/>
        <v>4500508809/Atizapan de Zaragoza-16120</v>
      </c>
      <c r="U458" s="12" t="str">
        <f>VLOOKUP(P458,[1]Hoja3!$D$40:$F$123,3,0)</f>
        <v>PTSE00361</v>
      </c>
      <c r="V458" s="13">
        <f t="shared" si="67"/>
        <v>8760.6143999999986</v>
      </c>
      <c r="W458" s="14">
        <f t="shared" si="68"/>
        <v>9125.64</v>
      </c>
      <c r="X458" s="14">
        <f t="shared" si="69"/>
        <v>1460.1024</v>
      </c>
    </row>
    <row r="459" spans="2:24" s="10" customFormat="1" ht="15" customHeight="1" x14ac:dyDescent="0.25">
      <c r="B459" s="99" t="s">
        <v>381</v>
      </c>
      <c r="C459" s="71" t="s">
        <v>617</v>
      </c>
      <c r="D459" s="99" t="s">
        <v>239</v>
      </c>
      <c r="E459" s="99" t="s">
        <v>212</v>
      </c>
      <c r="F459" s="99" t="s">
        <v>240</v>
      </c>
      <c r="G459" s="139" t="s">
        <v>620</v>
      </c>
      <c r="H459" s="142">
        <v>4752</v>
      </c>
      <c r="I459" s="131">
        <v>16140</v>
      </c>
      <c r="J459" s="118">
        <v>218</v>
      </c>
      <c r="K459" s="114">
        <v>9125.64</v>
      </c>
      <c r="L459" s="71">
        <v>65281</v>
      </c>
      <c r="M459" s="71" t="s">
        <v>624</v>
      </c>
      <c r="N459" s="119">
        <v>16193564</v>
      </c>
      <c r="O459" s="71">
        <v>4500508808</v>
      </c>
      <c r="P459" s="149" t="s">
        <v>32</v>
      </c>
      <c r="Q459" s="149" t="s">
        <v>43</v>
      </c>
      <c r="R459" s="148" t="s">
        <v>45</v>
      </c>
      <c r="S459" s="116" t="str">
        <f t="shared" si="65"/>
        <v>65281-Rastro Atizapan</v>
      </c>
      <c r="T459" s="115" t="str">
        <f t="shared" si="66"/>
        <v>4500508808/Atizapan de Zaragoza-16140</v>
      </c>
      <c r="U459" s="12" t="str">
        <f>VLOOKUP(P459,[1]Hoja3!$D$40:$F$123,3,0)</f>
        <v>PTSE00362</v>
      </c>
      <c r="V459" s="13">
        <f t="shared" si="67"/>
        <v>8760.6143999999986</v>
      </c>
      <c r="W459" s="14">
        <f t="shared" si="68"/>
        <v>9125.64</v>
      </c>
      <c r="X459" s="14">
        <f t="shared" si="69"/>
        <v>1460.1024</v>
      </c>
    </row>
    <row r="460" spans="2:24" s="10" customFormat="1" ht="15" customHeight="1" x14ac:dyDescent="0.25">
      <c r="B460" s="99" t="s">
        <v>381</v>
      </c>
      <c r="C460" s="71" t="s">
        <v>617</v>
      </c>
      <c r="D460" s="99" t="s">
        <v>239</v>
      </c>
      <c r="E460" s="99" t="s">
        <v>212</v>
      </c>
      <c r="F460" s="99" t="s">
        <v>240</v>
      </c>
      <c r="G460" s="139" t="s">
        <v>620</v>
      </c>
      <c r="H460" s="142">
        <v>4768</v>
      </c>
      <c r="I460" s="131">
        <v>16080</v>
      </c>
      <c r="J460" s="118">
        <v>218</v>
      </c>
      <c r="K460" s="114">
        <v>9125.64</v>
      </c>
      <c r="L460" s="71">
        <v>65298</v>
      </c>
      <c r="M460" s="71" t="s">
        <v>582</v>
      </c>
      <c r="N460" s="119">
        <v>16193566</v>
      </c>
      <c r="O460" s="71">
        <v>4500508813</v>
      </c>
      <c r="P460" s="149" t="s">
        <v>61</v>
      </c>
      <c r="Q460" s="149" t="s">
        <v>69</v>
      </c>
      <c r="R460" s="148" t="s">
        <v>66</v>
      </c>
      <c r="S460" s="116" t="str">
        <f t="shared" si="65"/>
        <v>65298-Rastro Atizapan</v>
      </c>
      <c r="T460" s="115" t="str">
        <f t="shared" si="66"/>
        <v>4500508813/Atizapan de Zaragoza-16080</v>
      </c>
      <c r="U460" s="12" t="str">
        <f>VLOOKUP(P460,[1]Hoja3!$D$40:$F$123,3,0)</f>
        <v>PTSE00359</v>
      </c>
      <c r="V460" s="13">
        <f t="shared" si="67"/>
        <v>8760.6143999999986</v>
      </c>
      <c r="W460" s="14">
        <f t="shared" si="68"/>
        <v>9125.64</v>
      </c>
      <c r="X460" s="14">
        <f t="shared" si="69"/>
        <v>1460.1024</v>
      </c>
    </row>
    <row r="461" spans="2:24" s="10" customFormat="1" ht="15" customHeight="1" x14ac:dyDescent="0.25">
      <c r="B461" s="99" t="s">
        <v>381</v>
      </c>
      <c r="C461" s="71" t="s">
        <v>617</v>
      </c>
      <c r="D461" s="99" t="s">
        <v>239</v>
      </c>
      <c r="E461" s="99" t="s">
        <v>212</v>
      </c>
      <c r="F461" s="99" t="s">
        <v>240</v>
      </c>
      <c r="G461" s="139" t="s">
        <v>620</v>
      </c>
      <c r="H461" s="142">
        <v>4165</v>
      </c>
      <c r="I461" s="131">
        <v>14680</v>
      </c>
      <c r="J461" s="118">
        <v>218</v>
      </c>
      <c r="K461" s="114">
        <v>9125.64</v>
      </c>
      <c r="L461" s="71">
        <v>65282</v>
      </c>
      <c r="M461" s="71" t="s">
        <v>256</v>
      </c>
      <c r="N461" s="119">
        <v>16193568</v>
      </c>
      <c r="O461" s="71">
        <v>4500508810</v>
      </c>
      <c r="P461" s="149" t="s">
        <v>260</v>
      </c>
      <c r="Q461" s="149" t="s">
        <v>265</v>
      </c>
      <c r="R461" s="148" t="s">
        <v>281</v>
      </c>
      <c r="S461" s="116" t="str">
        <f t="shared" si="65"/>
        <v>65282-Rastro Atizapan</v>
      </c>
      <c r="T461" s="115" t="str">
        <f t="shared" si="66"/>
        <v>4500508810/Atizapan de Zaragoza-14680</v>
      </c>
      <c r="U461" s="12" t="str">
        <f>VLOOKUP(P461,[1]Hoja3!$D$40:$F$123,3,0)</f>
        <v>PTSE00360</v>
      </c>
      <c r="V461" s="13">
        <f t="shared" si="67"/>
        <v>8760.6143999999986</v>
      </c>
      <c r="W461" s="14">
        <f t="shared" si="68"/>
        <v>9125.64</v>
      </c>
      <c r="X461" s="14">
        <f t="shared" si="69"/>
        <v>1460.1024</v>
      </c>
    </row>
    <row r="462" spans="2:24" s="10" customFormat="1" x14ac:dyDescent="0.25">
      <c r="B462" s="152"/>
      <c r="C462" s="153"/>
      <c r="G462" s="154"/>
      <c r="H462" s="155"/>
      <c r="I462" s="156"/>
      <c r="J462" s="156"/>
      <c r="K462" s="153"/>
      <c r="L462" s="153"/>
      <c r="M462" s="153"/>
      <c r="N462" s="153"/>
      <c r="Q462" s="153"/>
    </row>
    <row r="463" spans="2:24" s="135" customFormat="1" x14ac:dyDescent="0.25">
      <c r="B463" s="1"/>
      <c r="C463" s="22"/>
      <c r="F463" s="10"/>
      <c r="G463" s="140"/>
      <c r="H463" s="143"/>
      <c r="I463" s="2"/>
      <c r="J463" s="2"/>
      <c r="K463" s="22"/>
      <c r="L463" s="22"/>
      <c r="M463" s="22"/>
      <c r="N463" s="22"/>
      <c r="Q463" s="22"/>
    </row>
    <row r="464" spans="2:24" s="135" customFormat="1" ht="15.75" x14ac:dyDescent="0.25">
      <c r="B464" s="18"/>
      <c r="C464" s="16"/>
      <c r="D464" s="15"/>
      <c r="E464" s="5"/>
      <c r="F464" s="146"/>
      <c r="G464" s="96"/>
      <c r="H464" s="141"/>
      <c r="I464" s="112"/>
      <c r="J464" s="113"/>
      <c r="K464" s="4"/>
      <c r="L464" s="4"/>
      <c r="M464" s="160">
        <f>+V464+X464</f>
        <v>200430.0704</v>
      </c>
      <c r="N464" s="160"/>
      <c r="O464" s="17"/>
      <c r="P464" s="17"/>
      <c r="Q464" s="16"/>
      <c r="R464" s="18"/>
      <c r="S464" s="5"/>
      <c r="T464" s="3"/>
      <c r="U464" s="5"/>
      <c r="V464" s="19">
        <f>SUM(V436:V461)</f>
        <v>171797.20319999999</v>
      </c>
      <c r="W464" s="19">
        <f>SUM(W433:W461)</f>
        <v>178955.42000000004</v>
      </c>
      <c r="X464" s="19">
        <f>SUM(X433:X461)</f>
        <v>28632.867200000004</v>
      </c>
    </row>
    <row r="465" spans="2:24" s="135" customFormat="1" ht="15.75" x14ac:dyDescent="0.25">
      <c r="B465" s="18"/>
      <c r="C465" s="16"/>
      <c r="D465" s="15"/>
      <c r="E465" s="5"/>
      <c r="F465" s="146"/>
      <c r="G465" s="96"/>
      <c r="H465" s="141"/>
      <c r="I465" s="112"/>
      <c r="J465" s="113"/>
      <c r="K465" s="4"/>
      <c r="L465" s="4"/>
      <c r="M465" s="20"/>
      <c r="N465" s="21"/>
      <c r="O465" s="17"/>
      <c r="P465" s="17"/>
      <c r="Q465" s="16"/>
      <c r="R465" s="18"/>
      <c r="S465" s="5"/>
      <c r="T465" s="3"/>
      <c r="U465" s="5"/>
      <c r="V465" s="19"/>
      <c r="W465" s="19"/>
      <c r="X465" s="2"/>
    </row>
    <row r="466" spans="2:24" s="135" customFormat="1" ht="23.25" x14ac:dyDescent="0.3">
      <c r="B466" s="1"/>
      <c r="C466" s="22"/>
      <c r="F466" s="147"/>
      <c r="G466" s="140"/>
      <c r="H466" s="161" t="s">
        <v>17</v>
      </c>
      <c r="I466" s="161"/>
      <c r="J466" s="161"/>
      <c r="K466" s="161"/>
      <c r="L466" s="162">
        <v>4500115800</v>
      </c>
      <c r="M466" s="162"/>
      <c r="N466" s="162"/>
      <c r="O466" s="162"/>
      <c r="P466" s="24"/>
      <c r="Q466" s="22"/>
      <c r="R466" s="1"/>
      <c r="S466" s="1"/>
      <c r="T466" s="136"/>
      <c r="U466" s="1"/>
      <c r="V466" s="2"/>
      <c r="W466" s="2"/>
      <c r="X466" s="2"/>
    </row>
    <row r="467" spans="2:24" s="135" customFormat="1" x14ac:dyDescent="0.25">
      <c r="B467" s="1"/>
      <c r="C467" s="22"/>
      <c r="F467" s="10"/>
      <c r="G467" s="140"/>
      <c r="H467" s="143"/>
      <c r="I467" s="2"/>
      <c r="J467" s="2"/>
      <c r="K467" s="22"/>
      <c r="L467" s="22"/>
      <c r="M467" s="22"/>
      <c r="N467" s="22"/>
      <c r="Q467" s="22"/>
    </row>
    <row r="468" spans="2:24" s="135" customFormat="1" x14ac:dyDescent="0.25">
      <c r="B468" s="1"/>
      <c r="C468" s="22"/>
      <c r="F468" s="10"/>
      <c r="G468" s="140"/>
      <c r="H468" s="143"/>
      <c r="I468" s="2"/>
      <c r="J468" s="2"/>
      <c r="K468" s="22"/>
      <c r="L468" s="22"/>
      <c r="M468" s="22"/>
      <c r="N468" s="22"/>
      <c r="Q468" s="22"/>
    </row>
    <row r="471" spans="2:24" s="135" customFormat="1" x14ac:dyDescent="0.25">
      <c r="B471" s="159" t="s">
        <v>633</v>
      </c>
      <c r="C471" s="159"/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"/>
      <c r="V471" s="2"/>
      <c r="W471" s="2"/>
      <c r="X471" s="2"/>
    </row>
    <row r="472" spans="2:24" s="135" customFormat="1" ht="18.75" customHeight="1" x14ac:dyDescent="0.25">
      <c r="B472" s="159"/>
      <c r="C472" s="159"/>
      <c r="D472" s="159"/>
      <c r="E472" s="159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"/>
      <c r="V472" s="2"/>
      <c r="W472" s="2"/>
      <c r="X472" s="2"/>
    </row>
    <row r="473" spans="2:24" s="135" customFormat="1" x14ac:dyDescent="0.25">
      <c r="B473" s="1"/>
      <c r="C473" s="22"/>
      <c r="F473" s="10"/>
      <c r="G473" s="140"/>
      <c r="H473" s="143"/>
      <c r="I473" s="2"/>
      <c r="J473" s="2"/>
      <c r="K473" s="22"/>
      <c r="L473" s="22"/>
      <c r="M473" s="22"/>
      <c r="N473" s="22"/>
      <c r="Q473" s="22"/>
    </row>
    <row r="474" spans="2:24" s="145" customFormat="1" ht="36.75" customHeight="1" x14ac:dyDescent="0.25">
      <c r="B474" s="9" t="s">
        <v>0</v>
      </c>
      <c r="C474" s="9" t="s">
        <v>1</v>
      </c>
      <c r="D474" s="9" t="s">
        <v>2</v>
      </c>
      <c r="E474" s="9" t="s">
        <v>3</v>
      </c>
      <c r="F474" s="9" t="s">
        <v>4</v>
      </c>
      <c r="G474" s="9" t="s">
        <v>5</v>
      </c>
      <c r="H474" s="66" t="s">
        <v>6</v>
      </c>
      <c r="I474" s="9" t="s">
        <v>7</v>
      </c>
      <c r="J474" s="9" t="s">
        <v>8</v>
      </c>
      <c r="K474" s="9" t="s">
        <v>9</v>
      </c>
      <c r="L474" s="9" t="s">
        <v>10</v>
      </c>
      <c r="M474" s="9" t="s">
        <v>11</v>
      </c>
      <c r="N474" s="9" t="s">
        <v>12</v>
      </c>
      <c r="O474" s="9" t="s">
        <v>13</v>
      </c>
      <c r="P474" s="9" t="s">
        <v>14</v>
      </c>
      <c r="Q474" s="9" t="s">
        <v>15</v>
      </c>
      <c r="R474" s="9" t="s">
        <v>16</v>
      </c>
      <c r="S474" s="9"/>
      <c r="T474" s="9"/>
      <c r="U474" s="144"/>
      <c r="V474" s="144"/>
      <c r="W474" s="144"/>
      <c r="X474" s="144"/>
    </row>
    <row r="475" spans="2:24" s="10" customFormat="1" ht="15" customHeight="1" x14ac:dyDescent="0.25">
      <c r="B475" s="99" t="s">
        <v>381</v>
      </c>
      <c r="C475" s="71" t="s">
        <v>634</v>
      </c>
      <c r="D475" s="99" t="s">
        <v>239</v>
      </c>
      <c r="E475" s="99" t="s">
        <v>212</v>
      </c>
      <c r="F475" s="99" t="s">
        <v>240</v>
      </c>
      <c r="G475" s="139" t="s">
        <v>620</v>
      </c>
      <c r="H475" s="142">
        <v>4307</v>
      </c>
      <c r="I475" s="131">
        <v>15040</v>
      </c>
      <c r="J475" s="118">
        <v>218</v>
      </c>
      <c r="K475" s="114">
        <v>9125.64</v>
      </c>
      <c r="L475" s="71">
        <v>65305</v>
      </c>
      <c r="M475" s="71" t="s">
        <v>257</v>
      </c>
      <c r="N475" s="119"/>
      <c r="O475" s="71">
        <v>4500508894</v>
      </c>
      <c r="P475" s="149"/>
      <c r="Q475" s="149" t="s">
        <v>638</v>
      </c>
      <c r="R475" s="148"/>
      <c r="S475" s="116" t="str">
        <f t="shared" ref="S475:S494" si="70">CONCATENATE(L475,"-",D475)</f>
        <v>65305-Rastro Atizapan</v>
      </c>
      <c r="T475" s="115" t="str">
        <f t="shared" ref="T475:T494" si="71">CONCATENATE(O475,"/",F475,"-",I475)</f>
        <v>4500508894/Atizapan de Zaragoza-15040</v>
      </c>
      <c r="U475" s="12" t="e">
        <f>VLOOKUP(P475,[1]Hoja3!$D$40:$F$123,3,0)</f>
        <v>#N/A</v>
      </c>
      <c r="V475" s="13">
        <f t="shared" ref="V475:V494" si="72">SUM(K475*96)/100</f>
        <v>8760.6143999999986</v>
      </c>
      <c r="W475" s="14">
        <f t="shared" ref="W475:W494" si="73">SUM(V475/96)*100</f>
        <v>9125.64</v>
      </c>
      <c r="X475" s="14">
        <f t="shared" ref="X475:X494" si="74">W475*0.16</f>
        <v>1460.1024</v>
      </c>
    </row>
    <row r="476" spans="2:24" s="10" customFormat="1" ht="15" customHeight="1" x14ac:dyDescent="0.25">
      <c r="B476" s="99" t="s">
        <v>381</v>
      </c>
      <c r="C476" s="71" t="s">
        <v>634</v>
      </c>
      <c r="D476" s="99" t="s">
        <v>239</v>
      </c>
      <c r="E476" s="99" t="s">
        <v>212</v>
      </c>
      <c r="F476" s="99" t="s">
        <v>240</v>
      </c>
      <c r="G476" s="139" t="s">
        <v>620</v>
      </c>
      <c r="H476" s="142">
        <v>4800</v>
      </c>
      <c r="I476" s="131">
        <v>16640</v>
      </c>
      <c r="J476" s="118">
        <v>218</v>
      </c>
      <c r="K476" s="114">
        <v>9125.64</v>
      </c>
      <c r="L476" s="71">
        <v>65309</v>
      </c>
      <c r="M476" s="71" t="s">
        <v>257</v>
      </c>
      <c r="N476" s="119"/>
      <c r="O476" s="71">
        <v>4500508896</v>
      </c>
      <c r="P476" s="149"/>
      <c r="Q476" s="149" t="s">
        <v>639</v>
      </c>
      <c r="R476" s="148"/>
      <c r="S476" s="116" t="str">
        <f t="shared" si="70"/>
        <v>65309-Rastro Atizapan</v>
      </c>
      <c r="T476" s="115" t="str">
        <f t="shared" si="71"/>
        <v>4500508896/Atizapan de Zaragoza-16640</v>
      </c>
      <c r="U476" s="12" t="e">
        <f>VLOOKUP(P476,[1]Hoja3!$D$40:$F$123,3,0)</f>
        <v>#N/A</v>
      </c>
      <c r="V476" s="13">
        <f t="shared" si="72"/>
        <v>8760.6143999999986</v>
      </c>
      <c r="W476" s="14">
        <f t="shared" si="73"/>
        <v>9125.64</v>
      </c>
      <c r="X476" s="14">
        <f t="shared" si="74"/>
        <v>1460.1024</v>
      </c>
    </row>
    <row r="477" spans="2:24" s="10" customFormat="1" ht="15" customHeight="1" x14ac:dyDescent="0.25">
      <c r="B477" s="99" t="s">
        <v>381</v>
      </c>
      <c r="C477" s="71" t="s">
        <v>634</v>
      </c>
      <c r="D477" s="99" t="s">
        <v>22</v>
      </c>
      <c r="E477" s="99" t="s">
        <v>212</v>
      </c>
      <c r="F477" s="99" t="s">
        <v>296</v>
      </c>
      <c r="G477" s="139" t="s">
        <v>620</v>
      </c>
      <c r="H477" s="142">
        <v>2016</v>
      </c>
      <c r="I477" s="131">
        <v>7180</v>
      </c>
      <c r="J477" s="118">
        <v>170</v>
      </c>
      <c r="K477" s="114">
        <v>5516.03</v>
      </c>
      <c r="L477" s="71">
        <v>65311</v>
      </c>
      <c r="M477" s="71" t="s">
        <v>320</v>
      </c>
      <c r="N477" s="119"/>
      <c r="O477" s="71">
        <v>4500508903</v>
      </c>
      <c r="P477" s="149"/>
      <c r="Q477" s="149" t="s">
        <v>30</v>
      </c>
      <c r="R477" s="148"/>
      <c r="S477" s="116" t="str">
        <f t="shared" si="70"/>
        <v>65311-Expendio Tecamac</v>
      </c>
      <c r="T477" s="115" t="str">
        <f t="shared" si="71"/>
        <v>4500508903/Tecamac-7180</v>
      </c>
      <c r="U477" s="12" t="e">
        <f>VLOOKUP(P477,[1]Hoja3!$D$40:$F$123,3,0)</f>
        <v>#N/A</v>
      </c>
      <c r="V477" s="13">
        <f t="shared" si="72"/>
        <v>5295.3887999999997</v>
      </c>
      <c r="W477" s="14">
        <f t="shared" si="73"/>
        <v>5516.03</v>
      </c>
      <c r="X477" s="14">
        <f t="shared" si="74"/>
        <v>882.56479999999999</v>
      </c>
    </row>
    <row r="478" spans="2:24" s="10" customFormat="1" ht="15" customHeight="1" x14ac:dyDescent="0.25">
      <c r="B478" s="99" t="s">
        <v>381</v>
      </c>
      <c r="C478" s="71" t="s">
        <v>634</v>
      </c>
      <c r="D478" s="99" t="s">
        <v>239</v>
      </c>
      <c r="E478" s="99" t="s">
        <v>212</v>
      </c>
      <c r="F478" s="99" t="s">
        <v>240</v>
      </c>
      <c r="G478" s="139" t="s">
        <v>620</v>
      </c>
      <c r="H478" s="142">
        <v>5364</v>
      </c>
      <c r="I478" s="131">
        <v>18580</v>
      </c>
      <c r="J478" s="118">
        <v>218</v>
      </c>
      <c r="K478" s="114">
        <v>9125.64</v>
      </c>
      <c r="L478" s="71">
        <v>65306</v>
      </c>
      <c r="M478" s="71" t="s">
        <v>582</v>
      </c>
      <c r="N478" s="119"/>
      <c r="O478" s="71">
        <v>4500508897</v>
      </c>
      <c r="P478" s="149"/>
      <c r="Q478" s="149" t="s">
        <v>640</v>
      </c>
      <c r="R478" s="148"/>
      <c r="S478" s="116" t="str">
        <f t="shared" si="70"/>
        <v>65306-Rastro Atizapan</v>
      </c>
      <c r="T478" s="115" t="str">
        <f t="shared" si="71"/>
        <v>4500508897/Atizapan de Zaragoza-18580</v>
      </c>
      <c r="U478" s="12" t="e">
        <f>VLOOKUP(P478,[1]Hoja3!$D$40:$F$123,3,0)</f>
        <v>#N/A</v>
      </c>
      <c r="V478" s="13">
        <f t="shared" si="72"/>
        <v>8760.6143999999986</v>
      </c>
      <c r="W478" s="14">
        <f t="shared" si="73"/>
        <v>9125.64</v>
      </c>
      <c r="X478" s="14">
        <f t="shared" si="74"/>
        <v>1460.1024</v>
      </c>
    </row>
    <row r="479" spans="2:24" s="10" customFormat="1" ht="15" customHeight="1" x14ac:dyDescent="0.25">
      <c r="B479" s="99" t="s">
        <v>381</v>
      </c>
      <c r="C479" s="71" t="s">
        <v>634</v>
      </c>
      <c r="D479" s="99" t="s">
        <v>239</v>
      </c>
      <c r="E479" s="99" t="s">
        <v>212</v>
      </c>
      <c r="F479" s="99" t="s">
        <v>240</v>
      </c>
      <c r="G479" s="139" t="s">
        <v>620</v>
      </c>
      <c r="H479" s="142">
        <v>4193</v>
      </c>
      <c r="I479" s="131">
        <v>14760</v>
      </c>
      <c r="J479" s="118">
        <v>218</v>
      </c>
      <c r="K479" s="114">
        <v>9125.64</v>
      </c>
      <c r="L479" s="71">
        <v>65308</v>
      </c>
      <c r="M479" s="71" t="s">
        <v>364</v>
      </c>
      <c r="N479" s="119"/>
      <c r="O479" s="71">
        <v>4500508898</v>
      </c>
      <c r="P479" s="149"/>
      <c r="Q479" s="149" t="s">
        <v>641</v>
      </c>
      <c r="R479" s="148"/>
      <c r="S479" s="116" t="str">
        <f t="shared" si="70"/>
        <v>65308-Rastro Atizapan</v>
      </c>
      <c r="T479" s="115" t="str">
        <f t="shared" si="71"/>
        <v>4500508898/Atizapan de Zaragoza-14760</v>
      </c>
      <c r="U479" s="12" t="e">
        <f>VLOOKUP(P479,[1]Hoja3!$D$40:$F$123,3,0)</f>
        <v>#N/A</v>
      </c>
      <c r="V479" s="13">
        <f t="shared" si="72"/>
        <v>8760.6143999999986</v>
      </c>
      <c r="W479" s="14">
        <f t="shared" si="73"/>
        <v>9125.64</v>
      </c>
      <c r="X479" s="14">
        <f t="shared" si="74"/>
        <v>1460.1024</v>
      </c>
    </row>
    <row r="480" spans="2:24" s="10" customFormat="1" ht="15" customHeight="1" x14ac:dyDescent="0.25">
      <c r="B480" s="99" t="s">
        <v>381</v>
      </c>
      <c r="C480" s="71" t="s">
        <v>634</v>
      </c>
      <c r="D480" s="99" t="s">
        <v>619</v>
      </c>
      <c r="E480" s="99" t="s">
        <v>212</v>
      </c>
      <c r="F480" s="99" t="s">
        <v>215</v>
      </c>
      <c r="G480" s="139" t="s">
        <v>620</v>
      </c>
      <c r="H480" s="142">
        <v>1488</v>
      </c>
      <c r="I480" s="131">
        <v>5200</v>
      </c>
      <c r="J480" s="118">
        <v>354</v>
      </c>
      <c r="K480" s="114">
        <v>0</v>
      </c>
      <c r="L480" s="71">
        <v>65316</v>
      </c>
      <c r="M480" s="71" t="s">
        <v>569</v>
      </c>
      <c r="N480" s="119"/>
      <c r="O480" s="71"/>
      <c r="P480" s="149"/>
      <c r="Q480" s="149" t="s">
        <v>31</v>
      </c>
      <c r="R480" s="148"/>
      <c r="S480" s="116" t="str">
        <f t="shared" si="70"/>
        <v>65316-Aviut Ovando Leviathan</v>
      </c>
      <c r="T480" s="115" t="str">
        <f t="shared" si="71"/>
        <v>/Xonacatlan-5200</v>
      </c>
      <c r="U480" s="12" t="e">
        <f>VLOOKUP(P480,[1]Hoja3!$D$40:$F$123,3,0)</f>
        <v>#N/A</v>
      </c>
      <c r="V480" s="13">
        <f t="shared" si="72"/>
        <v>0</v>
      </c>
      <c r="W480" s="14">
        <f t="shared" si="73"/>
        <v>0</v>
      </c>
      <c r="X480" s="14">
        <f t="shared" si="74"/>
        <v>0</v>
      </c>
    </row>
    <row r="481" spans="2:24" s="10" customFormat="1" ht="15" customHeight="1" x14ac:dyDescent="0.25">
      <c r="B481" s="99" t="s">
        <v>381</v>
      </c>
      <c r="C481" s="71" t="s">
        <v>634</v>
      </c>
      <c r="D481" s="99" t="s">
        <v>230</v>
      </c>
      <c r="E481" s="99" t="s">
        <v>212</v>
      </c>
      <c r="F481" s="99" t="s">
        <v>215</v>
      </c>
      <c r="G481" s="139" t="s">
        <v>620</v>
      </c>
      <c r="H481" s="142">
        <v>1068</v>
      </c>
      <c r="I481" s="131">
        <v>3720</v>
      </c>
      <c r="J481" s="118">
        <v>354</v>
      </c>
      <c r="K481" s="114">
        <v>0</v>
      </c>
      <c r="L481" s="71">
        <v>65319</v>
      </c>
      <c r="M481" s="71" t="s">
        <v>386</v>
      </c>
      <c r="N481" s="119"/>
      <c r="O481" s="71"/>
      <c r="P481" s="149"/>
      <c r="Q481" s="149" t="s">
        <v>102</v>
      </c>
      <c r="R481" s="148"/>
      <c r="S481" s="116" t="str">
        <f t="shared" si="70"/>
        <v>65319-Jose Antonio Esquivel Ovando</v>
      </c>
      <c r="T481" s="115" t="str">
        <f t="shared" si="71"/>
        <v>/Xonacatlan-3720</v>
      </c>
      <c r="U481" s="12" t="e">
        <f>VLOOKUP(P481,[1]Hoja3!$D$40:$F$123,3,0)</f>
        <v>#N/A</v>
      </c>
      <c r="V481" s="13">
        <f t="shared" si="72"/>
        <v>0</v>
      </c>
      <c r="W481" s="14">
        <f t="shared" si="73"/>
        <v>0</v>
      </c>
      <c r="X481" s="14">
        <f t="shared" si="74"/>
        <v>0</v>
      </c>
    </row>
    <row r="482" spans="2:24" s="10" customFormat="1" ht="15" customHeight="1" x14ac:dyDescent="0.25">
      <c r="B482" s="99" t="s">
        <v>381</v>
      </c>
      <c r="C482" s="71" t="s">
        <v>634</v>
      </c>
      <c r="D482" s="99" t="s">
        <v>23</v>
      </c>
      <c r="E482" s="99" t="s">
        <v>212</v>
      </c>
      <c r="F482" s="99" t="s">
        <v>215</v>
      </c>
      <c r="G482" s="139" t="s">
        <v>620</v>
      </c>
      <c r="H482" s="142">
        <v>1701</v>
      </c>
      <c r="I482" s="131">
        <v>5880</v>
      </c>
      <c r="J482" s="118">
        <v>340</v>
      </c>
      <c r="K482" s="114">
        <v>7209.11</v>
      </c>
      <c r="L482" s="71">
        <v>65315</v>
      </c>
      <c r="M482" s="71" t="s">
        <v>390</v>
      </c>
      <c r="N482" s="119"/>
      <c r="O482" s="71">
        <v>4500508905</v>
      </c>
      <c r="P482" s="149"/>
      <c r="Q482" s="149" t="s">
        <v>244</v>
      </c>
      <c r="R482" s="148"/>
      <c r="S482" s="116" t="str">
        <f t="shared" si="70"/>
        <v>65315-Irma Ancira Martinez</v>
      </c>
      <c r="T482" s="115" t="str">
        <f t="shared" si="71"/>
        <v>4500508905/Xonacatlan-5880</v>
      </c>
      <c r="U482" s="12" t="e">
        <f>VLOOKUP(P482,[1]Hoja3!$D$40:$F$123,3,0)</f>
        <v>#N/A</v>
      </c>
      <c r="V482" s="13">
        <f t="shared" si="72"/>
        <v>6920.7455999999993</v>
      </c>
      <c r="W482" s="14">
        <f t="shared" si="73"/>
        <v>7209.11</v>
      </c>
      <c r="X482" s="14">
        <f t="shared" si="74"/>
        <v>1153.4576</v>
      </c>
    </row>
    <row r="483" spans="2:24" s="10" customFormat="1" ht="15" customHeight="1" x14ac:dyDescent="0.25">
      <c r="B483" s="99" t="s">
        <v>381</v>
      </c>
      <c r="C483" s="71" t="s">
        <v>634</v>
      </c>
      <c r="D483" s="99" t="s">
        <v>239</v>
      </c>
      <c r="E483" s="99" t="s">
        <v>212</v>
      </c>
      <c r="F483" s="99" t="s">
        <v>240</v>
      </c>
      <c r="G483" s="139" t="s">
        <v>620</v>
      </c>
      <c r="H483" s="142">
        <v>4200</v>
      </c>
      <c r="I483" s="131">
        <v>14540</v>
      </c>
      <c r="J483" s="118">
        <v>218</v>
      </c>
      <c r="K483" s="114">
        <v>9125.64</v>
      </c>
      <c r="L483" s="71">
        <v>65304</v>
      </c>
      <c r="M483" s="71" t="s">
        <v>257</v>
      </c>
      <c r="N483" s="119"/>
      <c r="O483" s="71">
        <v>4500508895</v>
      </c>
      <c r="P483" s="149"/>
      <c r="Q483" s="149" t="s">
        <v>183</v>
      </c>
      <c r="R483" s="148"/>
      <c r="S483" s="116" t="str">
        <f t="shared" si="70"/>
        <v>65304-Rastro Atizapan</v>
      </c>
      <c r="T483" s="115" t="str">
        <f t="shared" si="71"/>
        <v>4500508895/Atizapan de Zaragoza-14540</v>
      </c>
      <c r="U483" s="12" t="e">
        <f>VLOOKUP(P483,[1]Hoja3!$D$40:$F$123,3,0)</f>
        <v>#N/A</v>
      </c>
      <c r="V483" s="13">
        <f t="shared" si="72"/>
        <v>8760.6143999999986</v>
      </c>
      <c r="W483" s="14">
        <f t="shared" si="73"/>
        <v>9125.64</v>
      </c>
      <c r="X483" s="14">
        <f t="shared" si="74"/>
        <v>1460.1024</v>
      </c>
    </row>
    <row r="484" spans="2:24" s="10" customFormat="1" ht="15" customHeight="1" x14ac:dyDescent="0.25">
      <c r="B484" s="99" t="s">
        <v>618</v>
      </c>
      <c r="C484" s="71" t="s">
        <v>634</v>
      </c>
      <c r="D484" s="99" t="s">
        <v>293</v>
      </c>
      <c r="E484" s="99" t="s">
        <v>212</v>
      </c>
      <c r="F484" s="99" t="s">
        <v>294</v>
      </c>
      <c r="G484" s="139" t="s">
        <v>622</v>
      </c>
      <c r="H484" s="142">
        <v>2016</v>
      </c>
      <c r="I484" s="131">
        <v>5930</v>
      </c>
      <c r="J484" s="118">
        <v>408</v>
      </c>
      <c r="K484" s="114">
        <v>8691.51</v>
      </c>
      <c r="L484" s="71">
        <v>69338</v>
      </c>
      <c r="M484" s="71" t="s">
        <v>207</v>
      </c>
      <c r="N484" s="119"/>
      <c r="O484" s="71">
        <v>4500508909</v>
      </c>
      <c r="P484" s="149"/>
      <c r="Q484" s="149" t="s">
        <v>73</v>
      </c>
      <c r="R484" s="148"/>
      <c r="S484" s="116" t="str">
        <f t="shared" si="70"/>
        <v>69338-Lourdes Solorzano Quiroz</v>
      </c>
      <c r="T484" s="115" t="str">
        <f t="shared" si="71"/>
        <v>4500508909/Valle de Bravo-5930</v>
      </c>
      <c r="U484" s="12" t="e">
        <f>VLOOKUP(P484,[1]Hoja3!$D$40:$F$123,3,0)</f>
        <v>#N/A</v>
      </c>
      <c r="V484" s="13">
        <f t="shared" si="72"/>
        <v>8343.8495999999996</v>
      </c>
      <c r="W484" s="14">
        <f t="shared" si="73"/>
        <v>8691.51</v>
      </c>
      <c r="X484" s="14">
        <f t="shared" si="74"/>
        <v>1390.6416000000002</v>
      </c>
    </row>
    <row r="485" spans="2:24" s="10" customFormat="1" ht="15" customHeight="1" x14ac:dyDescent="0.25">
      <c r="B485" s="99" t="s">
        <v>618</v>
      </c>
      <c r="C485" s="71" t="s">
        <v>634</v>
      </c>
      <c r="D485" s="99" t="s">
        <v>448</v>
      </c>
      <c r="E485" s="99" t="s">
        <v>378</v>
      </c>
      <c r="F485" s="99" t="s">
        <v>449</v>
      </c>
      <c r="G485" s="139" t="s">
        <v>637</v>
      </c>
      <c r="H485" s="142">
        <v>1260</v>
      </c>
      <c r="I485" s="131">
        <v>3760</v>
      </c>
      <c r="J485" s="118">
        <v>522</v>
      </c>
      <c r="K485" s="114">
        <v>11087.77</v>
      </c>
      <c r="L485" s="71">
        <v>69345</v>
      </c>
      <c r="M485" s="71" t="s">
        <v>187</v>
      </c>
      <c r="N485" s="119"/>
      <c r="O485" s="71">
        <v>4500508915</v>
      </c>
      <c r="P485" s="149"/>
      <c r="Q485" s="149" t="s">
        <v>72</v>
      </c>
      <c r="R485" s="148"/>
      <c r="S485" s="116" t="str">
        <f t="shared" si="70"/>
        <v>69345-Expendio Zacatepec</v>
      </c>
      <c r="T485" s="115" t="str">
        <f t="shared" si="71"/>
        <v>4500508915/Oriental-3760</v>
      </c>
      <c r="U485" s="12" t="e">
        <f>VLOOKUP(P485,[1]Hoja3!$D$40:$F$123,3,0)</f>
        <v>#N/A</v>
      </c>
      <c r="V485" s="13">
        <f t="shared" si="72"/>
        <v>10644.259199999999</v>
      </c>
      <c r="W485" s="14">
        <f t="shared" si="73"/>
        <v>11087.769999999999</v>
      </c>
      <c r="X485" s="14">
        <f t="shared" si="74"/>
        <v>1774.0431999999998</v>
      </c>
    </row>
    <row r="486" spans="2:24" s="10" customFormat="1" ht="15" customHeight="1" x14ac:dyDescent="0.25">
      <c r="B486" s="99" t="s">
        <v>618</v>
      </c>
      <c r="C486" s="71" t="s">
        <v>634</v>
      </c>
      <c r="D486" s="99" t="s">
        <v>575</v>
      </c>
      <c r="E486" s="99" t="s">
        <v>212</v>
      </c>
      <c r="F486" s="99" t="s">
        <v>232</v>
      </c>
      <c r="G486" s="139" t="s">
        <v>637</v>
      </c>
      <c r="H486" s="142">
        <v>2502</v>
      </c>
      <c r="I486" s="131">
        <v>7410</v>
      </c>
      <c r="J486" s="118">
        <v>38.4</v>
      </c>
      <c r="K486" s="114">
        <v>4864.18</v>
      </c>
      <c r="L486" s="71">
        <v>69353</v>
      </c>
      <c r="M486" s="71" t="s">
        <v>248</v>
      </c>
      <c r="N486" s="119"/>
      <c r="O486" s="71">
        <v>4500508922</v>
      </c>
      <c r="P486" s="149"/>
      <c r="Q486" s="149" t="s">
        <v>64</v>
      </c>
      <c r="R486" s="148"/>
      <c r="S486" s="116" t="str">
        <f t="shared" si="70"/>
        <v>69353-Daniel Oropeza Perez</v>
      </c>
      <c r="T486" s="115" t="str">
        <f t="shared" si="71"/>
        <v>4500508922/Zumpango-7410</v>
      </c>
      <c r="U486" s="12" t="e">
        <f>VLOOKUP(P486,[1]Hoja3!$D$40:$F$123,3,0)</f>
        <v>#N/A</v>
      </c>
      <c r="V486" s="13">
        <f t="shared" si="72"/>
        <v>4669.6127999999999</v>
      </c>
      <c r="W486" s="14">
        <f t="shared" si="73"/>
        <v>4864.1799999999994</v>
      </c>
      <c r="X486" s="14">
        <f t="shared" si="74"/>
        <v>778.26879999999994</v>
      </c>
    </row>
    <row r="487" spans="2:24" s="10" customFormat="1" ht="15" customHeight="1" x14ac:dyDescent="0.25">
      <c r="B487" s="99" t="s">
        <v>618</v>
      </c>
      <c r="C487" s="71" t="s">
        <v>634</v>
      </c>
      <c r="D487" s="99" t="s">
        <v>377</v>
      </c>
      <c r="E487" s="99" t="s">
        <v>378</v>
      </c>
      <c r="F487" s="99" t="s">
        <v>379</v>
      </c>
      <c r="G487" s="139" t="s">
        <v>623</v>
      </c>
      <c r="H487" s="142">
        <v>1260</v>
      </c>
      <c r="I487" s="131">
        <v>3770</v>
      </c>
      <c r="J487" s="118">
        <v>380</v>
      </c>
      <c r="K487" s="114">
        <v>8063.17</v>
      </c>
      <c r="L487" s="71">
        <v>69356</v>
      </c>
      <c r="M487" s="71" t="s">
        <v>187</v>
      </c>
      <c r="N487" s="119"/>
      <c r="O487" s="71">
        <v>4500508911</v>
      </c>
      <c r="P487" s="149"/>
      <c r="Q487" s="149" t="s">
        <v>49</v>
      </c>
      <c r="R487" s="148"/>
      <c r="S487" s="116" t="str">
        <f t="shared" si="70"/>
        <v>69356-Francisco Rey Ibarra Gonzalez</v>
      </c>
      <c r="T487" s="115" t="str">
        <f t="shared" si="71"/>
        <v>4500508911/Zacatlan-3770</v>
      </c>
      <c r="U487" s="12" t="e">
        <f>VLOOKUP(P487,[1]Hoja3!$D$40:$F$123,3,0)</f>
        <v>#N/A</v>
      </c>
      <c r="V487" s="13">
        <f t="shared" si="72"/>
        <v>7740.6432000000004</v>
      </c>
      <c r="W487" s="14">
        <f t="shared" si="73"/>
        <v>8063.170000000001</v>
      </c>
      <c r="X487" s="14">
        <f t="shared" si="74"/>
        <v>1290.1072000000001</v>
      </c>
    </row>
    <row r="488" spans="2:24" s="10" customFormat="1" ht="15" customHeight="1" x14ac:dyDescent="0.25">
      <c r="B488" s="99" t="s">
        <v>618</v>
      </c>
      <c r="C488" s="71" t="s">
        <v>634</v>
      </c>
      <c r="D488" s="99" t="s">
        <v>95</v>
      </c>
      <c r="E488" s="99" t="s">
        <v>212</v>
      </c>
      <c r="F488" s="99" t="s">
        <v>225</v>
      </c>
      <c r="G488" s="139" t="s">
        <v>623</v>
      </c>
      <c r="H488" s="142">
        <v>2441</v>
      </c>
      <c r="I488" s="131">
        <v>7650</v>
      </c>
      <c r="J488" s="118">
        <v>81.2</v>
      </c>
      <c r="K488" s="114">
        <v>5516.03</v>
      </c>
      <c r="L488" s="71">
        <v>69342</v>
      </c>
      <c r="M488" s="71" t="s">
        <v>588</v>
      </c>
      <c r="N488" s="119"/>
      <c r="O488" s="71">
        <v>4500508908</v>
      </c>
      <c r="P488" s="149"/>
      <c r="Q488" s="149" t="s">
        <v>26</v>
      </c>
      <c r="R488" s="148"/>
      <c r="S488" s="116" t="str">
        <f t="shared" si="70"/>
        <v>69342-Diaz Joel</v>
      </c>
      <c r="T488" s="115" t="str">
        <f t="shared" si="71"/>
        <v>4500508908/Ecatepec-7650</v>
      </c>
      <c r="U488" s="12" t="e">
        <f>VLOOKUP(P488,[1]Hoja3!$D$40:$F$123,3,0)</f>
        <v>#N/A</v>
      </c>
      <c r="V488" s="13">
        <f t="shared" si="72"/>
        <v>5295.3887999999997</v>
      </c>
      <c r="W488" s="14">
        <f t="shared" si="73"/>
        <v>5516.03</v>
      </c>
      <c r="X488" s="14">
        <f t="shared" si="74"/>
        <v>882.56479999999999</v>
      </c>
    </row>
    <row r="489" spans="2:24" s="10" customFormat="1" ht="15" customHeight="1" x14ac:dyDescent="0.25">
      <c r="B489" s="99" t="s">
        <v>618</v>
      </c>
      <c r="C489" s="71" t="s">
        <v>634</v>
      </c>
      <c r="D489" s="99" t="s">
        <v>285</v>
      </c>
      <c r="E489" s="99" t="s">
        <v>212</v>
      </c>
      <c r="F489" s="99" t="s">
        <v>286</v>
      </c>
      <c r="G489" s="139" t="s">
        <v>623</v>
      </c>
      <c r="H489" s="142">
        <v>969</v>
      </c>
      <c r="I489" s="131">
        <v>2890</v>
      </c>
      <c r="J489" s="118">
        <v>267</v>
      </c>
      <c r="K489" s="114">
        <v>0</v>
      </c>
      <c r="L489" s="71">
        <v>69358</v>
      </c>
      <c r="M489" s="71" t="s">
        <v>476</v>
      </c>
      <c r="N489" s="119"/>
      <c r="O489" s="71"/>
      <c r="P489" s="149"/>
      <c r="Q489" s="149" t="s">
        <v>25</v>
      </c>
      <c r="R489" s="148"/>
      <c r="S489" s="116" t="str">
        <f t="shared" si="70"/>
        <v>69358-Claudio Patiño Candia</v>
      </c>
      <c r="T489" s="115" t="str">
        <f t="shared" si="71"/>
        <v>/Ocuilan-2890</v>
      </c>
      <c r="U489" s="12" t="e">
        <f>VLOOKUP(P489,[1]Hoja3!$D$40:$F$123,3,0)</f>
        <v>#N/A</v>
      </c>
      <c r="V489" s="13">
        <f t="shared" si="72"/>
        <v>0</v>
      </c>
      <c r="W489" s="14">
        <f t="shared" si="73"/>
        <v>0</v>
      </c>
      <c r="X489" s="14">
        <f t="shared" si="74"/>
        <v>0</v>
      </c>
    </row>
    <row r="490" spans="2:24" s="10" customFormat="1" ht="15" customHeight="1" x14ac:dyDescent="0.25">
      <c r="B490" s="99" t="s">
        <v>618</v>
      </c>
      <c r="C490" s="71" t="s">
        <v>634</v>
      </c>
      <c r="D490" s="99" t="s">
        <v>297</v>
      </c>
      <c r="E490" s="99" t="s">
        <v>212</v>
      </c>
      <c r="F490" s="99" t="s">
        <v>298</v>
      </c>
      <c r="G490" s="139" t="s">
        <v>623</v>
      </c>
      <c r="H490" s="142">
        <v>935</v>
      </c>
      <c r="I490" s="131">
        <v>2850</v>
      </c>
      <c r="J490" s="118">
        <v>229</v>
      </c>
      <c r="K490" s="114">
        <v>0</v>
      </c>
      <c r="L490" s="71">
        <v>69359</v>
      </c>
      <c r="M490" s="71" t="s">
        <v>313</v>
      </c>
      <c r="N490" s="119"/>
      <c r="O490" s="71"/>
      <c r="P490" s="149"/>
      <c r="Q490" s="149" t="s">
        <v>186</v>
      </c>
      <c r="R490" s="148"/>
      <c r="S490" s="116" t="str">
        <f t="shared" si="70"/>
        <v>69359-Osoyla Ovando Leviathan</v>
      </c>
      <c r="T490" s="115" t="str">
        <f t="shared" si="71"/>
        <v>/Temoaya-2850</v>
      </c>
      <c r="U490" s="12" t="e">
        <f>VLOOKUP(P490,[1]Hoja3!$D$40:$F$123,3,0)</f>
        <v>#N/A</v>
      </c>
      <c r="V490" s="13">
        <f t="shared" si="72"/>
        <v>0</v>
      </c>
      <c r="W490" s="14">
        <f t="shared" si="73"/>
        <v>0</v>
      </c>
      <c r="X490" s="14">
        <f t="shared" si="74"/>
        <v>0</v>
      </c>
    </row>
    <row r="491" spans="2:24" s="10" customFormat="1" ht="15" customHeight="1" x14ac:dyDescent="0.25">
      <c r="B491" s="99" t="s">
        <v>618</v>
      </c>
      <c r="C491" s="71" t="s">
        <v>634</v>
      </c>
      <c r="D491" s="99" t="s">
        <v>299</v>
      </c>
      <c r="E491" s="99" t="s">
        <v>212</v>
      </c>
      <c r="F491" s="99" t="s">
        <v>300</v>
      </c>
      <c r="G491" s="139" t="s">
        <v>623</v>
      </c>
      <c r="H491" s="142">
        <v>1928</v>
      </c>
      <c r="I491" s="131">
        <v>5760</v>
      </c>
      <c r="J491" s="118">
        <v>254</v>
      </c>
      <c r="K491" s="114">
        <v>5399.38</v>
      </c>
      <c r="L491" s="71">
        <v>69355</v>
      </c>
      <c r="M491" s="71" t="s">
        <v>643</v>
      </c>
      <c r="N491" s="119"/>
      <c r="O491" s="71">
        <v>4500508921</v>
      </c>
      <c r="P491" s="149"/>
      <c r="Q491" s="149" t="s">
        <v>67</v>
      </c>
      <c r="R491" s="148"/>
      <c r="S491" s="116" t="str">
        <f t="shared" si="70"/>
        <v>69355-Eduardo Guadarrama Mendoza</v>
      </c>
      <c r="T491" s="115" t="str">
        <f t="shared" si="71"/>
        <v>4500508921/Tenango del Valle-5760</v>
      </c>
      <c r="U491" s="12" t="e">
        <f>VLOOKUP(P491,[1]Hoja3!$D$40:$F$123,3,0)</f>
        <v>#N/A</v>
      </c>
      <c r="V491" s="13">
        <f t="shared" si="72"/>
        <v>5183.4048000000003</v>
      </c>
      <c r="W491" s="14">
        <f t="shared" si="73"/>
        <v>5399.38</v>
      </c>
      <c r="X491" s="14">
        <f t="shared" si="74"/>
        <v>863.9008</v>
      </c>
    </row>
    <row r="492" spans="2:24" s="10" customFormat="1" ht="15" customHeight="1" x14ac:dyDescent="0.25">
      <c r="B492" s="99" t="s">
        <v>618</v>
      </c>
      <c r="C492" s="71" t="s">
        <v>634</v>
      </c>
      <c r="D492" s="99" t="s">
        <v>635</v>
      </c>
      <c r="E492" s="99" t="s">
        <v>185</v>
      </c>
      <c r="F492" s="99" t="s">
        <v>636</v>
      </c>
      <c r="G492" s="139" t="s">
        <v>623</v>
      </c>
      <c r="H492" s="142">
        <v>920</v>
      </c>
      <c r="I492" s="131">
        <v>2810</v>
      </c>
      <c r="J492" s="118">
        <v>409</v>
      </c>
      <c r="K492" s="114">
        <v>8713.31</v>
      </c>
      <c r="L492" s="71">
        <v>69364</v>
      </c>
      <c r="M492" s="71" t="s">
        <v>474</v>
      </c>
      <c r="N492" s="119"/>
      <c r="O492" s="71">
        <v>4500508910</v>
      </c>
      <c r="P492" s="149"/>
      <c r="Q492" s="149" t="s">
        <v>29</v>
      </c>
      <c r="R492" s="148"/>
      <c r="S492" s="116" t="str">
        <f t="shared" si="70"/>
        <v>69364-Jesus Solis Bautista</v>
      </c>
      <c r="T492" s="115" t="str">
        <f t="shared" si="71"/>
        <v>4500508910/Metztitlan-2810</v>
      </c>
      <c r="U492" s="12" t="e">
        <f>VLOOKUP(P492,[1]Hoja3!$D$40:$F$123,3,0)</f>
        <v>#N/A</v>
      </c>
      <c r="V492" s="13">
        <f t="shared" si="72"/>
        <v>8364.7775999999994</v>
      </c>
      <c r="W492" s="14">
        <f t="shared" si="73"/>
        <v>8713.31</v>
      </c>
      <c r="X492" s="14">
        <f t="shared" si="74"/>
        <v>1394.1296</v>
      </c>
    </row>
    <row r="493" spans="2:24" s="10" customFormat="1" ht="15" customHeight="1" x14ac:dyDescent="0.25">
      <c r="B493" s="99" t="s">
        <v>618</v>
      </c>
      <c r="C493" s="71" t="s">
        <v>634</v>
      </c>
      <c r="D493" s="99" t="s">
        <v>237</v>
      </c>
      <c r="E493" s="99" t="s">
        <v>185</v>
      </c>
      <c r="F493" s="99" t="s">
        <v>238</v>
      </c>
      <c r="G493" s="139" t="s">
        <v>623</v>
      </c>
      <c r="H493" s="142">
        <v>1400</v>
      </c>
      <c r="I493" s="131">
        <v>4110</v>
      </c>
      <c r="J493" s="118">
        <v>286</v>
      </c>
      <c r="K493" s="114">
        <v>6031.91</v>
      </c>
      <c r="L493" s="71">
        <v>69367</v>
      </c>
      <c r="M493" s="71" t="s">
        <v>251</v>
      </c>
      <c r="N493" s="119"/>
      <c r="O493" s="71">
        <v>4500508914</v>
      </c>
      <c r="P493" s="149"/>
      <c r="Q493" s="149" t="s">
        <v>642</v>
      </c>
      <c r="R493" s="148"/>
      <c r="S493" s="116" t="str">
        <f t="shared" si="70"/>
        <v>69367-Expendio Tulancingo</v>
      </c>
      <c r="T493" s="115" t="str">
        <f t="shared" si="71"/>
        <v>4500508914/Tulancingo-4110</v>
      </c>
      <c r="U493" s="12" t="e">
        <f>VLOOKUP(P493,[1]Hoja3!$D$40:$F$123,3,0)</f>
        <v>#N/A</v>
      </c>
      <c r="V493" s="13">
        <f t="shared" si="72"/>
        <v>5790.6336000000001</v>
      </c>
      <c r="W493" s="14">
        <f t="shared" si="73"/>
        <v>6031.91</v>
      </c>
      <c r="X493" s="14">
        <f t="shared" si="74"/>
        <v>965.10559999999998</v>
      </c>
    </row>
    <row r="494" spans="2:24" s="10" customFormat="1" ht="15" customHeight="1" x14ac:dyDescent="0.25">
      <c r="B494" s="99" t="s">
        <v>618</v>
      </c>
      <c r="C494" s="71" t="s">
        <v>634</v>
      </c>
      <c r="D494" s="99" t="s">
        <v>233</v>
      </c>
      <c r="E494" s="99" t="s">
        <v>212</v>
      </c>
      <c r="F494" s="99" t="s">
        <v>234</v>
      </c>
      <c r="G494" s="139" t="s">
        <v>637</v>
      </c>
      <c r="H494" s="142">
        <v>1400</v>
      </c>
      <c r="I494" s="131">
        <v>3970</v>
      </c>
      <c r="J494" s="118">
        <v>157.4</v>
      </c>
      <c r="K494" s="114">
        <v>4229.17</v>
      </c>
      <c r="L494" s="71">
        <v>69370</v>
      </c>
      <c r="M494" s="71" t="s">
        <v>187</v>
      </c>
      <c r="N494" s="119"/>
      <c r="O494" s="71">
        <v>4500508916</v>
      </c>
      <c r="P494" s="149"/>
      <c r="Q494" s="149" t="s">
        <v>28</v>
      </c>
      <c r="R494" s="148"/>
      <c r="S494" s="116" t="str">
        <f t="shared" si="70"/>
        <v>69370-Rastro Los Reyes</v>
      </c>
      <c r="T494" s="115" t="str">
        <f t="shared" si="71"/>
        <v>4500508916/Los Reyes La Paz-3970</v>
      </c>
      <c r="U494" s="12" t="e">
        <f>VLOOKUP(P494,[1]Hoja3!$D$40:$F$123,3,0)</f>
        <v>#N/A</v>
      </c>
      <c r="V494" s="13">
        <f t="shared" si="72"/>
        <v>4060.0032000000001</v>
      </c>
      <c r="W494" s="14">
        <f t="shared" si="73"/>
        <v>4229.17</v>
      </c>
      <c r="X494" s="14">
        <f t="shared" si="74"/>
        <v>676.66719999999998</v>
      </c>
    </row>
    <row r="495" spans="2:24" s="10" customFormat="1" x14ac:dyDescent="0.25">
      <c r="B495" s="152"/>
      <c r="C495" s="153"/>
      <c r="G495" s="154"/>
      <c r="H495" s="155"/>
      <c r="I495" s="156"/>
      <c r="J495" s="156"/>
      <c r="K495" s="153"/>
      <c r="L495" s="153"/>
      <c r="M495" s="153"/>
      <c r="N495" s="153"/>
      <c r="Q495" s="153"/>
    </row>
    <row r="496" spans="2:24" s="135" customFormat="1" x14ac:dyDescent="0.25">
      <c r="B496" s="1"/>
      <c r="C496" s="22"/>
      <c r="F496" s="10"/>
      <c r="G496" s="140"/>
      <c r="H496" s="143"/>
      <c r="I496" s="2"/>
      <c r="J496" s="2"/>
      <c r="K496" s="22"/>
      <c r="L496" s="22"/>
      <c r="M496" s="22"/>
      <c r="N496" s="22"/>
      <c r="Q496" s="22"/>
    </row>
    <row r="497" spans="2:24" s="135" customFormat="1" ht="15.75" x14ac:dyDescent="0.25">
      <c r="B497" s="18"/>
      <c r="C497" s="16"/>
      <c r="D497" s="15"/>
      <c r="E497" s="5"/>
      <c r="F497" s="146"/>
      <c r="G497" s="96"/>
      <c r="H497" s="141"/>
      <c r="I497" s="112"/>
      <c r="J497" s="113"/>
      <c r="K497" s="4"/>
      <c r="L497" s="4"/>
      <c r="M497" s="160">
        <f>+V497+X497</f>
        <v>135463.74240000002</v>
      </c>
      <c r="N497" s="160"/>
      <c r="O497" s="17"/>
      <c r="P497" s="17"/>
      <c r="Q497" s="16"/>
      <c r="R497" s="18"/>
      <c r="S497" s="5"/>
      <c r="T497" s="3"/>
      <c r="U497" s="5"/>
      <c r="V497" s="19">
        <f>SUM(V474:V494)</f>
        <v>116111.77920000002</v>
      </c>
      <c r="W497" s="19">
        <f>SUM(W471:W494)</f>
        <v>120949.76999999999</v>
      </c>
      <c r="X497" s="19">
        <f>SUM(X471:X494)</f>
        <v>19351.963199999998</v>
      </c>
    </row>
    <row r="498" spans="2:24" s="135" customFormat="1" ht="15.75" x14ac:dyDescent="0.25">
      <c r="B498" s="18"/>
      <c r="C498" s="16"/>
      <c r="D498" s="15"/>
      <c r="E498" s="5"/>
      <c r="F498" s="146"/>
      <c r="G498" s="96"/>
      <c r="H498" s="141"/>
      <c r="I498" s="112"/>
      <c r="J498" s="113"/>
      <c r="K498" s="4"/>
      <c r="L498" s="4"/>
      <c r="M498" s="20"/>
      <c r="N498" s="21"/>
      <c r="O498" s="17"/>
      <c r="P498" s="17"/>
      <c r="Q498" s="16"/>
      <c r="R498" s="18"/>
      <c r="S498" s="5"/>
      <c r="T498" s="3"/>
      <c r="U498" s="5"/>
      <c r="V498" s="19"/>
      <c r="W498" s="19"/>
      <c r="X498" s="2"/>
    </row>
    <row r="499" spans="2:24" s="135" customFormat="1" ht="23.25" x14ac:dyDescent="0.3">
      <c r="B499" s="1"/>
      <c r="C499" s="22"/>
      <c r="F499" s="147"/>
      <c r="G499" s="140"/>
      <c r="H499" s="161" t="s">
        <v>17</v>
      </c>
      <c r="I499" s="161"/>
      <c r="J499" s="161"/>
      <c r="K499" s="161"/>
      <c r="L499" s="162">
        <v>4500115800</v>
      </c>
      <c r="M499" s="162"/>
      <c r="N499" s="162"/>
      <c r="O499" s="162"/>
      <c r="P499" s="24"/>
      <c r="Q499" s="22"/>
      <c r="R499" s="1"/>
      <c r="S499" s="1"/>
      <c r="T499" s="136"/>
      <c r="U499" s="1"/>
      <c r="V499" s="2"/>
      <c r="W499" s="2"/>
      <c r="X499" s="2"/>
    </row>
    <row r="500" spans="2:24" s="135" customFormat="1" x14ac:dyDescent="0.25">
      <c r="B500" s="1"/>
      <c r="C500" s="22"/>
      <c r="F500" s="10"/>
      <c r="G500" s="140"/>
      <c r="H500" s="143"/>
      <c r="I500" s="2"/>
      <c r="J500" s="2"/>
      <c r="K500" s="22"/>
      <c r="L500" s="22"/>
      <c r="M500" s="22"/>
      <c r="N500" s="22"/>
      <c r="Q500" s="22"/>
    </row>
    <row r="505" spans="2:24" s="135" customFormat="1" x14ac:dyDescent="0.25">
      <c r="B505" s="159" t="s">
        <v>633</v>
      </c>
      <c r="C505" s="159"/>
      <c r="D505" s="159"/>
      <c r="E505" s="159"/>
      <c r="F505" s="159"/>
      <c r="G505" s="159"/>
      <c r="H505" s="159"/>
      <c r="I505" s="159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  <c r="T505" s="159"/>
      <c r="U505" s="1"/>
      <c r="V505" s="2"/>
      <c r="W505" s="2"/>
      <c r="X505" s="2"/>
    </row>
    <row r="506" spans="2:24" s="135" customFormat="1" ht="18.75" customHeight="1" x14ac:dyDescent="0.25">
      <c r="B506" s="159"/>
      <c r="C506" s="159"/>
      <c r="D506" s="159"/>
      <c r="E506" s="159"/>
      <c r="F506" s="159"/>
      <c r="G506" s="159"/>
      <c r="H506" s="159"/>
      <c r="I506" s="159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  <c r="T506" s="159"/>
      <c r="U506" s="1"/>
      <c r="V506" s="2"/>
      <c r="W506" s="2"/>
      <c r="X506" s="2"/>
    </row>
    <row r="507" spans="2:24" s="135" customFormat="1" x14ac:dyDescent="0.25">
      <c r="B507" s="1"/>
      <c r="C507" s="22"/>
      <c r="F507" s="10"/>
      <c r="G507" s="140"/>
      <c r="H507" s="143"/>
      <c r="I507" s="2"/>
      <c r="J507" s="2"/>
      <c r="K507" s="22"/>
      <c r="L507" s="22"/>
      <c r="M507" s="22"/>
      <c r="N507" s="22"/>
      <c r="Q507" s="22"/>
    </row>
    <row r="508" spans="2:24" s="145" customFormat="1" ht="36.75" customHeight="1" x14ac:dyDescent="0.25">
      <c r="B508" s="9" t="s">
        <v>0</v>
      </c>
      <c r="C508" s="9" t="s">
        <v>1</v>
      </c>
      <c r="D508" s="9" t="s">
        <v>2</v>
      </c>
      <c r="E508" s="9" t="s">
        <v>3</v>
      </c>
      <c r="F508" s="9" t="s">
        <v>4</v>
      </c>
      <c r="G508" s="9" t="s">
        <v>5</v>
      </c>
      <c r="H508" s="66" t="s">
        <v>6</v>
      </c>
      <c r="I508" s="9" t="s">
        <v>7</v>
      </c>
      <c r="J508" s="9" t="s">
        <v>8</v>
      </c>
      <c r="K508" s="9" t="s">
        <v>9</v>
      </c>
      <c r="L508" s="9" t="s">
        <v>10</v>
      </c>
      <c r="M508" s="9" t="s">
        <v>11</v>
      </c>
      <c r="N508" s="9" t="s">
        <v>12</v>
      </c>
      <c r="O508" s="9" t="s">
        <v>13</v>
      </c>
      <c r="P508" s="9" t="s">
        <v>14</v>
      </c>
      <c r="Q508" s="9" t="s">
        <v>15</v>
      </c>
      <c r="R508" s="9" t="s">
        <v>16</v>
      </c>
      <c r="S508" s="9"/>
      <c r="T508" s="9"/>
      <c r="U508" s="144"/>
      <c r="V508" s="144"/>
      <c r="W508" s="144"/>
      <c r="X508" s="144"/>
    </row>
    <row r="509" spans="2:24" s="10" customFormat="1" ht="15" customHeight="1" x14ac:dyDescent="0.25">
      <c r="B509" s="99" t="s">
        <v>618</v>
      </c>
      <c r="C509" s="71" t="s">
        <v>634</v>
      </c>
      <c r="D509" s="99" t="s">
        <v>285</v>
      </c>
      <c r="E509" s="99" t="s">
        <v>212</v>
      </c>
      <c r="F509" s="99" t="s">
        <v>286</v>
      </c>
      <c r="G509" s="139" t="s">
        <v>623</v>
      </c>
      <c r="H509" s="142">
        <v>969</v>
      </c>
      <c r="I509" s="131">
        <v>2890</v>
      </c>
      <c r="J509" s="118">
        <v>267</v>
      </c>
      <c r="K509" s="114">
        <v>5617.71</v>
      </c>
      <c r="L509" s="71">
        <v>69358</v>
      </c>
      <c r="M509" s="71" t="s">
        <v>476</v>
      </c>
      <c r="N509" s="119">
        <v>16193599</v>
      </c>
      <c r="O509" s="71">
        <v>4500509023</v>
      </c>
      <c r="P509" s="149" t="s">
        <v>34</v>
      </c>
      <c r="Q509" s="149" t="s">
        <v>25</v>
      </c>
      <c r="R509" s="148" t="s">
        <v>274</v>
      </c>
      <c r="S509" s="116" t="str">
        <f>CONCATENATE(L509,"-",D509)</f>
        <v>69358-Claudio Patiño Candia</v>
      </c>
      <c r="T509" s="115" t="str">
        <f>CONCATENATE(O509,"/",F509,"-",I509)</f>
        <v>4500509023/Ocuilan-2890</v>
      </c>
      <c r="U509" s="12" t="str">
        <f>VLOOKUP(P509,[1]Hoja3!$D$40:$F$123,3,0)</f>
        <v>PTSE00181</v>
      </c>
      <c r="V509" s="13">
        <f>SUM(K509*96)/100</f>
        <v>5393.0016000000005</v>
      </c>
      <c r="W509" s="14">
        <f>SUM(V509/96)*100</f>
        <v>5617.71</v>
      </c>
      <c r="X509" s="14">
        <f>W509*0.16</f>
        <v>898.83360000000005</v>
      </c>
    </row>
    <row r="510" spans="2:24" s="10" customFormat="1" ht="15" customHeight="1" x14ac:dyDescent="0.25">
      <c r="B510" s="99" t="s">
        <v>618</v>
      </c>
      <c r="C510" s="71" t="s">
        <v>634</v>
      </c>
      <c r="D510" s="99" t="s">
        <v>293</v>
      </c>
      <c r="E510" s="99" t="s">
        <v>212</v>
      </c>
      <c r="F510" s="99" t="s">
        <v>294</v>
      </c>
      <c r="G510" s="139" t="s">
        <v>622</v>
      </c>
      <c r="H510" s="142">
        <v>2016</v>
      </c>
      <c r="I510" s="131">
        <v>5930</v>
      </c>
      <c r="J510" s="118">
        <v>408</v>
      </c>
      <c r="K510" s="114">
        <v>8691.51</v>
      </c>
      <c r="L510" s="71">
        <v>69338</v>
      </c>
      <c r="M510" s="71" t="s">
        <v>207</v>
      </c>
      <c r="N510" s="119">
        <v>16193600</v>
      </c>
      <c r="O510" s="71">
        <v>4500508909</v>
      </c>
      <c r="P510" s="149" t="s">
        <v>36</v>
      </c>
      <c r="Q510" s="149" t="s">
        <v>263</v>
      </c>
      <c r="R510" s="148" t="s">
        <v>394</v>
      </c>
      <c r="S510" s="116" t="str">
        <f>CONCATENATE(L510,"-",D510)</f>
        <v>69338-Lourdes Solorzano Quiroz</v>
      </c>
      <c r="T510" s="115" t="str">
        <f>CONCATENATE(O510,"/",F510,"-",I510)</f>
        <v>4500508909/Valle de Bravo-5930</v>
      </c>
      <c r="U510" s="12" t="str">
        <f>VLOOKUP(P510,[1]Hoja3!$D$40:$F$123,3,0)</f>
        <v>PTSE00183</v>
      </c>
      <c r="V510" s="13">
        <f>SUM(K510*96)/100</f>
        <v>8343.8495999999996</v>
      </c>
      <c r="W510" s="14">
        <f>SUM(V510/96)*100</f>
        <v>8691.51</v>
      </c>
      <c r="X510" s="14">
        <f>W510*0.16</f>
        <v>1390.6416000000002</v>
      </c>
    </row>
    <row r="511" spans="2:24" s="10" customFormat="1" ht="15" customHeight="1" x14ac:dyDescent="0.25">
      <c r="B511" s="99" t="s">
        <v>618</v>
      </c>
      <c r="C511" s="71" t="s">
        <v>634</v>
      </c>
      <c r="D511" s="99" t="s">
        <v>237</v>
      </c>
      <c r="E511" s="99" t="s">
        <v>185</v>
      </c>
      <c r="F511" s="99" t="s">
        <v>238</v>
      </c>
      <c r="G511" s="139" t="s">
        <v>623</v>
      </c>
      <c r="H511" s="142">
        <v>1400</v>
      </c>
      <c r="I511" s="131">
        <v>4110</v>
      </c>
      <c r="J511" s="118">
        <v>286</v>
      </c>
      <c r="K511" s="114">
        <v>6031.91</v>
      </c>
      <c r="L511" s="71">
        <v>69367</v>
      </c>
      <c r="M511" s="71" t="s">
        <v>251</v>
      </c>
      <c r="N511" s="119">
        <v>16193601</v>
      </c>
      <c r="O511" s="71">
        <v>4500508914</v>
      </c>
      <c r="P511" s="149" t="s">
        <v>258</v>
      </c>
      <c r="Q511" s="149" t="s">
        <v>264</v>
      </c>
      <c r="R511" s="148" t="s">
        <v>396</v>
      </c>
      <c r="S511" s="116" t="str">
        <f>CONCATENATE(L511,"-",D511)</f>
        <v>69367-Expendio Tulancingo</v>
      </c>
      <c r="T511" s="115" t="str">
        <f>CONCATENATE(O511,"/",F511,"-",I511)</f>
        <v>4500508914/Tulancingo-4110</v>
      </c>
      <c r="U511" s="12" t="str">
        <f>VLOOKUP(P511,[1]Hoja3!$D$40:$F$123,3,0)</f>
        <v>PTSE00186</v>
      </c>
      <c r="V511" s="13">
        <f>SUM(K511*96)/100</f>
        <v>5790.6336000000001</v>
      </c>
      <c r="W511" s="14">
        <f>SUM(V511/96)*100</f>
        <v>6031.91</v>
      </c>
      <c r="X511" s="14">
        <f>W511*0.16</f>
        <v>965.10559999999998</v>
      </c>
    </row>
    <row r="512" spans="2:24" s="10" customFormat="1" ht="15" customHeight="1" x14ac:dyDescent="0.25">
      <c r="B512" s="99" t="s">
        <v>381</v>
      </c>
      <c r="C512" s="71" t="s">
        <v>634</v>
      </c>
      <c r="D512" s="99" t="s">
        <v>619</v>
      </c>
      <c r="E512" s="99" t="s">
        <v>212</v>
      </c>
      <c r="F512" s="99" t="s">
        <v>215</v>
      </c>
      <c r="G512" s="139" t="s">
        <v>620</v>
      </c>
      <c r="H512" s="142">
        <v>1488</v>
      </c>
      <c r="I512" s="131">
        <v>5200</v>
      </c>
      <c r="J512" s="118">
        <v>354</v>
      </c>
      <c r="K512" s="114">
        <v>7514.31</v>
      </c>
      <c r="L512" s="71">
        <v>65316</v>
      </c>
      <c r="M512" s="71" t="s">
        <v>569</v>
      </c>
      <c r="N512" s="119">
        <v>16193602</v>
      </c>
      <c r="O512" s="71">
        <v>4500509018</v>
      </c>
      <c r="P512" s="149" t="s">
        <v>42</v>
      </c>
      <c r="Q512" s="149" t="s">
        <v>31</v>
      </c>
      <c r="R512" s="148" t="s">
        <v>481</v>
      </c>
      <c r="S512" s="116" t="str">
        <f>CONCATENATE(L512,"-",D512)</f>
        <v>65316-Aviut Ovando Leviathan</v>
      </c>
      <c r="T512" s="115" t="str">
        <f>CONCATENATE(O512,"/",F512,"-",I512)</f>
        <v>4500509018/Xonacatlan-5200</v>
      </c>
      <c r="U512" s="12" t="str">
        <f>VLOOKUP(P512,[1]Hoja3!$D$40:$F$123,3,0)</f>
        <v>PTSE00189</v>
      </c>
      <c r="V512" s="13">
        <f>SUM(K512*96)/100</f>
        <v>7213.7376000000004</v>
      </c>
      <c r="W512" s="14">
        <f>SUM(V512/96)*100</f>
        <v>7514.31</v>
      </c>
      <c r="X512" s="14">
        <f>W512*0.16</f>
        <v>1202.2896000000001</v>
      </c>
    </row>
    <row r="513" spans="2:24" s="10" customFormat="1" ht="15" customHeight="1" x14ac:dyDescent="0.25">
      <c r="B513" s="99" t="s">
        <v>618</v>
      </c>
      <c r="C513" s="71" t="s">
        <v>634</v>
      </c>
      <c r="D513" s="99" t="s">
        <v>297</v>
      </c>
      <c r="E513" s="99" t="s">
        <v>212</v>
      </c>
      <c r="F513" s="99" t="s">
        <v>298</v>
      </c>
      <c r="G513" s="139" t="s">
        <v>623</v>
      </c>
      <c r="H513" s="142">
        <v>935</v>
      </c>
      <c r="I513" s="131">
        <v>2850</v>
      </c>
      <c r="J513" s="118">
        <v>229</v>
      </c>
      <c r="K513" s="114">
        <v>4350.97</v>
      </c>
      <c r="L513" s="71">
        <v>69359</v>
      </c>
      <c r="M513" s="71" t="s">
        <v>313</v>
      </c>
      <c r="N513" s="119">
        <v>16193603</v>
      </c>
      <c r="O513" s="71">
        <v>4500509022</v>
      </c>
      <c r="P513" s="149" t="s">
        <v>188</v>
      </c>
      <c r="Q513" s="149" t="s">
        <v>186</v>
      </c>
      <c r="R513" s="148" t="s">
        <v>196</v>
      </c>
      <c r="S513" s="116" t="str">
        <f>CONCATENATE(L513,"-",D513)</f>
        <v>69359-Osoyla Ovando Leviathan</v>
      </c>
      <c r="T513" s="115" t="str">
        <f>CONCATENATE(O513,"/",F513,"-",I513)</f>
        <v>4500509022/Temoaya-2850</v>
      </c>
      <c r="U513" s="12" t="str">
        <f>VLOOKUP(P513,[1]Hoja3!$D$40:$F$123,3,0)</f>
        <v>PTSE00191</v>
      </c>
      <c r="V513" s="13">
        <f>SUM(K513*96)/100</f>
        <v>4176.9312</v>
      </c>
      <c r="W513" s="14">
        <f>SUM(V513/96)*100</f>
        <v>4350.97</v>
      </c>
      <c r="X513" s="14">
        <f>W513*0.16</f>
        <v>696.15520000000004</v>
      </c>
    </row>
    <row r="514" spans="2:24" s="10" customFormat="1" ht="15" customHeight="1" x14ac:dyDescent="0.25">
      <c r="B514" s="99" t="s">
        <v>381</v>
      </c>
      <c r="C514" s="71" t="s">
        <v>634</v>
      </c>
      <c r="D514" s="99" t="s">
        <v>23</v>
      </c>
      <c r="E514" s="99" t="s">
        <v>212</v>
      </c>
      <c r="F514" s="99" t="s">
        <v>215</v>
      </c>
      <c r="G514" s="139" t="s">
        <v>620</v>
      </c>
      <c r="H514" s="142">
        <v>1701</v>
      </c>
      <c r="I514" s="131">
        <v>5880</v>
      </c>
      <c r="J514" s="118">
        <v>340</v>
      </c>
      <c r="K514" s="114">
        <v>7209.11</v>
      </c>
      <c r="L514" s="71">
        <v>65315</v>
      </c>
      <c r="M514" s="71" t="s">
        <v>390</v>
      </c>
      <c r="N514" s="119">
        <v>16193604</v>
      </c>
      <c r="O514" s="71">
        <v>4500508905</v>
      </c>
      <c r="P514" s="149" t="s">
        <v>259</v>
      </c>
      <c r="Q514" s="149" t="s">
        <v>244</v>
      </c>
      <c r="R514" s="148" t="s">
        <v>275</v>
      </c>
      <c r="S514" s="116" t="str">
        <f>CONCATENATE(L514,"-",D514)</f>
        <v>65315-Irma Ancira Martinez</v>
      </c>
      <c r="T514" s="115" t="str">
        <f>CONCATENATE(O514,"/",F514,"-",I514)</f>
        <v>4500508905/Xonacatlan-5880</v>
      </c>
      <c r="U514" s="12" t="str">
        <f>VLOOKUP(P514,[1]Hoja3!$D$40:$F$123,3,0)</f>
        <v>PTSE00192</v>
      </c>
      <c r="V514" s="13">
        <f>SUM(K514*96)/100</f>
        <v>6920.7455999999993</v>
      </c>
      <c r="W514" s="14">
        <f>SUM(V514/96)*100</f>
        <v>7209.11</v>
      </c>
      <c r="X514" s="14">
        <f>W514*0.16</f>
        <v>1153.4576</v>
      </c>
    </row>
    <row r="515" spans="2:24" s="10" customFormat="1" ht="15" customHeight="1" x14ac:dyDescent="0.25">
      <c r="B515" s="99" t="s">
        <v>381</v>
      </c>
      <c r="C515" s="71" t="s">
        <v>634</v>
      </c>
      <c r="D515" s="99" t="s">
        <v>230</v>
      </c>
      <c r="E515" s="99" t="s">
        <v>212</v>
      </c>
      <c r="F515" s="99" t="s">
        <v>215</v>
      </c>
      <c r="G515" s="139" t="s">
        <v>620</v>
      </c>
      <c r="H515" s="142">
        <v>1068</v>
      </c>
      <c r="I515" s="131">
        <v>3720</v>
      </c>
      <c r="J515" s="118">
        <v>354</v>
      </c>
      <c r="K515" s="114">
        <v>7514.31</v>
      </c>
      <c r="L515" s="71">
        <v>65319</v>
      </c>
      <c r="M515" s="71" t="s">
        <v>386</v>
      </c>
      <c r="N515" s="119">
        <v>16193605</v>
      </c>
      <c r="O515" s="71">
        <v>4500509019</v>
      </c>
      <c r="P515" s="149" t="s">
        <v>100</v>
      </c>
      <c r="Q515" s="149" t="s">
        <v>261</v>
      </c>
      <c r="R515" s="148" t="s">
        <v>462</v>
      </c>
      <c r="S515" s="116" t="str">
        <f>CONCATENATE(L515,"-",D515)</f>
        <v>65319-Jose Antonio Esquivel Ovando</v>
      </c>
      <c r="T515" s="115" t="str">
        <f>CONCATENATE(O515,"/",F515,"-",I515)</f>
        <v>4500509019/Xonacatlan-3720</v>
      </c>
      <c r="U515" s="12" t="str">
        <f>VLOOKUP(P515,[1]Hoja3!$D$40:$F$123,3,0)</f>
        <v>PTSE00194</v>
      </c>
      <c r="V515" s="13">
        <f>SUM(K515*96)/100</f>
        <v>7213.7376000000004</v>
      </c>
      <c r="W515" s="14">
        <f>SUM(V515/96)*100</f>
        <v>7514.31</v>
      </c>
      <c r="X515" s="14">
        <f>W515*0.16</f>
        <v>1202.2896000000001</v>
      </c>
    </row>
    <row r="516" spans="2:24" s="10" customFormat="1" ht="15" customHeight="1" x14ac:dyDescent="0.25">
      <c r="B516" s="99" t="s">
        <v>618</v>
      </c>
      <c r="C516" s="71" t="s">
        <v>634</v>
      </c>
      <c r="D516" s="99" t="s">
        <v>635</v>
      </c>
      <c r="E516" s="99" t="s">
        <v>185</v>
      </c>
      <c r="F516" s="99" t="s">
        <v>636</v>
      </c>
      <c r="G516" s="139" t="s">
        <v>623</v>
      </c>
      <c r="H516" s="142">
        <v>920</v>
      </c>
      <c r="I516" s="131">
        <v>2810</v>
      </c>
      <c r="J516" s="118">
        <v>409</v>
      </c>
      <c r="K516" s="114">
        <v>8713.31</v>
      </c>
      <c r="L516" s="71">
        <v>69364</v>
      </c>
      <c r="M516" s="71" t="s">
        <v>474</v>
      </c>
      <c r="N516" s="119">
        <v>16193606</v>
      </c>
      <c r="O516" s="71">
        <v>4500508910</v>
      </c>
      <c r="P516" s="149" t="s">
        <v>39</v>
      </c>
      <c r="Q516" s="149" t="s">
        <v>29</v>
      </c>
      <c r="R516" s="148" t="s">
        <v>278</v>
      </c>
      <c r="S516" s="116" t="str">
        <f>CONCATENATE(L516,"-",D516)</f>
        <v>69364-Jesus Solis Bautista</v>
      </c>
      <c r="T516" s="115" t="str">
        <f>CONCATENATE(O516,"/",F516,"-",I516)</f>
        <v>4500508910/Metztitlan-2810</v>
      </c>
      <c r="U516" s="12" t="str">
        <f>VLOOKUP(P516,[1]Hoja3!$D$40:$F$123,3,0)</f>
        <v>PTSE00196</v>
      </c>
      <c r="V516" s="13">
        <f>SUM(K516*96)/100</f>
        <v>8364.7775999999994</v>
      </c>
      <c r="W516" s="14">
        <f>SUM(V516/96)*100</f>
        <v>8713.31</v>
      </c>
      <c r="X516" s="14">
        <f>W516*0.16</f>
        <v>1394.1296</v>
      </c>
    </row>
    <row r="517" spans="2:24" s="10" customFormat="1" ht="15" customHeight="1" x14ac:dyDescent="0.25">
      <c r="B517" s="99" t="s">
        <v>618</v>
      </c>
      <c r="C517" s="71" t="s">
        <v>634</v>
      </c>
      <c r="D517" s="99" t="s">
        <v>448</v>
      </c>
      <c r="E517" s="99" t="s">
        <v>378</v>
      </c>
      <c r="F517" s="99" t="s">
        <v>449</v>
      </c>
      <c r="G517" s="139" t="s">
        <v>637</v>
      </c>
      <c r="H517" s="142">
        <v>1260</v>
      </c>
      <c r="I517" s="131">
        <v>3760</v>
      </c>
      <c r="J517" s="118">
        <v>522</v>
      </c>
      <c r="K517" s="114">
        <v>11087.77</v>
      </c>
      <c r="L517" s="71">
        <v>69345</v>
      </c>
      <c r="M517" s="71" t="s">
        <v>187</v>
      </c>
      <c r="N517" s="119">
        <v>16193607</v>
      </c>
      <c r="O517" s="71">
        <v>4500508915</v>
      </c>
      <c r="P517" s="149" t="s">
        <v>52</v>
      </c>
      <c r="Q517" s="149" t="s">
        <v>262</v>
      </c>
      <c r="R517" s="148" t="s">
        <v>369</v>
      </c>
      <c r="S517" s="116" t="str">
        <f>CONCATENATE(L517,"-",D517)</f>
        <v>69345-Expendio Zacatepec</v>
      </c>
      <c r="T517" s="115" t="str">
        <f>CONCATENATE(O517,"/",F517,"-",I517)</f>
        <v>4500508915/Oriental-3760</v>
      </c>
      <c r="U517" s="12" t="str">
        <f>VLOOKUP(P517,[1]Hoja3!$D$40:$F$123,3,0)</f>
        <v>PTSE00344</v>
      </c>
      <c r="V517" s="13">
        <f>SUM(K517*96)/100</f>
        <v>10644.259199999999</v>
      </c>
      <c r="W517" s="14">
        <f>SUM(V517/96)*100</f>
        <v>11087.769999999999</v>
      </c>
      <c r="X517" s="14">
        <f>W517*0.16</f>
        <v>1774.0431999999998</v>
      </c>
    </row>
    <row r="518" spans="2:24" s="10" customFormat="1" ht="15" customHeight="1" x14ac:dyDescent="0.25">
      <c r="B518" s="99" t="s">
        <v>618</v>
      </c>
      <c r="C518" s="71" t="s">
        <v>634</v>
      </c>
      <c r="D518" s="99" t="s">
        <v>377</v>
      </c>
      <c r="E518" s="99" t="s">
        <v>378</v>
      </c>
      <c r="F518" s="99" t="s">
        <v>379</v>
      </c>
      <c r="G518" s="139" t="s">
        <v>623</v>
      </c>
      <c r="H518" s="142">
        <v>1260</v>
      </c>
      <c r="I518" s="131">
        <v>3770</v>
      </c>
      <c r="J518" s="118">
        <v>380</v>
      </c>
      <c r="K518" s="114">
        <v>8063.17</v>
      </c>
      <c r="L518" s="71">
        <v>69356</v>
      </c>
      <c r="M518" s="71" t="s">
        <v>187</v>
      </c>
      <c r="N518" s="119">
        <v>16193608</v>
      </c>
      <c r="O518" s="71">
        <v>4500508911</v>
      </c>
      <c r="P518" s="149" t="s">
        <v>55</v>
      </c>
      <c r="Q518" s="149" t="s">
        <v>49</v>
      </c>
      <c r="R518" s="148" t="s">
        <v>328</v>
      </c>
      <c r="S518" s="116" t="str">
        <f>CONCATENATE(L518,"-",D518)</f>
        <v>69356-Francisco Rey Ibarra Gonzalez</v>
      </c>
      <c r="T518" s="115" t="str">
        <f>CONCATENATE(O518,"/",F518,"-",I518)</f>
        <v>4500508911/Zacatlan-3770</v>
      </c>
      <c r="U518" s="12" t="str">
        <f>VLOOKUP(P518,[1]Hoja3!$D$40:$F$123,3,0)</f>
        <v>PTSE00345</v>
      </c>
      <c r="V518" s="13">
        <f>SUM(K518*96)/100</f>
        <v>7740.6432000000004</v>
      </c>
      <c r="W518" s="14">
        <f>SUM(V518/96)*100</f>
        <v>8063.170000000001</v>
      </c>
      <c r="X518" s="14">
        <f>W518*0.16</f>
        <v>1290.1072000000001</v>
      </c>
    </row>
    <row r="519" spans="2:24" s="10" customFormat="1" ht="15" customHeight="1" x14ac:dyDescent="0.25">
      <c r="B519" s="99" t="s">
        <v>618</v>
      </c>
      <c r="C519" s="71" t="s">
        <v>634</v>
      </c>
      <c r="D519" s="99" t="s">
        <v>233</v>
      </c>
      <c r="E519" s="99" t="s">
        <v>212</v>
      </c>
      <c r="F519" s="99" t="s">
        <v>234</v>
      </c>
      <c r="G519" s="139" t="s">
        <v>637</v>
      </c>
      <c r="H519" s="142">
        <v>1400</v>
      </c>
      <c r="I519" s="131">
        <v>3970</v>
      </c>
      <c r="J519" s="118">
        <v>157.4</v>
      </c>
      <c r="K519" s="114">
        <v>4229.17</v>
      </c>
      <c r="L519" s="71">
        <v>69370</v>
      </c>
      <c r="M519" s="71" t="s">
        <v>187</v>
      </c>
      <c r="N519" s="119">
        <v>16193609</v>
      </c>
      <c r="O519" s="71">
        <v>4500508916</v>
      </c>
      <c r="P519" s="149" t="s">
        <v>38</v>
      </c>
      <c r="Q519" s="149" t="s">
        <v>28</v>
      </c>
      <c r="R519" s="148" t="s">
        <v>441</v>
      </c>
      <c r="S519" s="116" t="str">
        <f>CONCATENATE(L519,"-",D519)</f>
        <v>69370-Rastro Los Reyes</v>
      </c>
      <c r="T519" s="115" t="str">
        <f>CONCATENATE(O519,"/",F519,"-",I519)</f>
        <v>4500508916/Los Reyes La Paz-3970</v>
      </c>
      <c r="U519" s="12" t="str">
        <f>VLOOKUP(P519,[1]Hoja3!$D$40:$F$123,3,0)</f>
        <v>PTSE00346</v>
      </c>
      <c r="V519" s="13">
        <f>SUM(K519*96)/100</f>
        <v>4060.0032000000001</v>
      </c>
      <c r="W519" s="14">
        <f>SUM(V519/96)*100</f>
        <v>4229.17</v>
      </c>
      <c r="X519" s="14">
        <f>W519*0.16</f>
        <v>676.66719999999998</v>
      </c>
    </row>
    <row r="520" spans="2:24" s="10" customFormat="1" ht="15" customHeight="1" x14ac:dyDescent="0.25">
      <c r="B520" s="99" t="s">
        <v>381</v>
      </c>
      <c r="C520" s="71" t="s">
        <v>634</v>
      </c>
      <c r="D520" s="99" t="s">
        <v>239</v>
      </c>
      <c r="E520" s="99" t="s">
        <v>212</v>
      </c>
      <c r="F520" s="99" t="s">
        <v>240</v>
      </c>
      <c r="G520" s="139" t="s">
        <v>620</v>
      </c>
      <c r="H520" s="142">
        <v>5364</v>
      </c>
      <c r="I520" s="131">
        <v>18580</v>
      </c>
      <c r="J520" s="118">
        <v>218</v>
      </c>
      <c r="K520" s="114">
        <v>9125.64</v>
      </c>
      <c r="L520" s="71">
        <v>65306</v>
      </c>
      <c r="M520" s="71" t="s">
        <v>582</v>
      </c>
      <c r="N520" s="119">
        <v>16193610</v>
      </c>
      <c r="O520" s="71">
        <v>4500508897</v>
      </c>
      <c r="P520" s="149" t="s">
        <v>51</v>
      </c>
      <c r="Q520" s="149" t="s">
        <v>57</v>
      </c>
      <c r="R520" s="148" t="s">
        <v>58</v>
      </c>
      <c r="S520" s="116" t="str">
        <f>CONCATENATE(L520,"-",D520)</f>
        <v>65306-Rastro Atizapan</v>
      </c>
      <c r="T520" s="115" t="str">
        <f>CONCATENATE(O520,"/",F520,"-",I520)</f>
        <v>4500508897/Atizapan de Zaragoza-18580</v>
      </c>
      <c r="U520" s="12" t="str">
        <f>VLOOKUP(P520,[1]Hoja3!$D$40:$F$123,3,0)</f>
        <v>PTSE00309</v>
      </c>
      <c r="V520" s="13">
        <f>SUM(K520*96)/100</f>
        <v>8760.6143999999986</v>
      </c>
      <c r="W520" s="14">
        <f>SUM(V520/96)*100</f>
        <v>9125.64</v>
      </c>
      <c r="X520" s="14">
        <f>W520*0.16</f>
        <v>1460.1024</v>
      </c>
    </row>
    <row r="521" spans="2:24" s="10" customFormat="1" ht="15" customHeight="1" x14ac:dyDescent="0.25">
      <c r="B521" s="99" t="s">
        <v>381</v>
      </c>
      <c r="C521" s="71" t="s">
        <v>634</v>
      </c>
      <c r="D521" s="99" t="s">
        <v>22</v>
      </c>
      <c r="E521" s="99" t="s">
        <v>212</v>
      </c>
      <c r="F521" s="99" t="s">
        <v>296</v>
      </c>
      <c r="G521" s="139" t="s">
        <v>620</v>
      </c>
      <c r="H521" s="142">
        <v>2016</v>
      </c>
      <c r="I521" s="131">
        <v>7180</v>
      </c>
      <c r="J521" s="118">
        <v>170</v>
      </c>
      <c r="K521" s="114">
        <v>5516.03</v>
      </c>
      <c r="L521" s="71">
        <v>65311</v>
      </c>
      <c r="M521" s="71" t="s">
        <v>320</v>
      </c>
      <c r="N521" s="119">
        <v>16193611</v>
      </c>
      <c r="O521" s="71">
        <v>4500508903</v>
      </c>
      <c r="P521" s="149" t="s">
        <v>41</v>
      </c>
      <c r="Q521" s="149" t="s">
        <v>30</v>
      </c>
      <c r="R521" s="148" t="s">
        <v>331</v>
      </c>
      <c r="S521" s="116" t="str">
        <f>CONCATENATE(L521,"-",D521)</f>
        <v>65311-Expendio Tecamac</v>
      </c>
      <c r="T521" s="115" t="str">
        <f>CONCATENATE(O521,"/",F521,"-",I521)</f>
        <v>4500508903/Tecamac-7180</v>
      </c>
      <c r="U521" s="12" t="str">
        <f>VLOOKUP(P521,[1]Hoja3!$D$40:$F$123,3,0)</f>
        <v>PTSE00334</v>
      </c>
      <c r="V521" s="13">
        <f>SUM(K521*96)/100</f>
        <v>5295.3887999999997</v>
      </c>
      <c r="W521" s="14">
        <f>SUM(V521/96)*100</f>
        <v>5516.03</v>
      </c>
      <c r="X521" s="14">
        <f>W521*0.16</f>
        <v>882.56479999999999</v>
      </c>
    </row>
    <row r="522" spans="2:24" s="10" customFormat="1" ht="15" customHeight="1" x14ac:dyDescent="0.25">
      <c r="B522" s="99" t="s">
        <v>618</v>
      </c>
      <c r="C522" s="71" t="s">
        <v>634</v>
      </c>
      <c r="D522" s="99" t="s">
        <v>95</v>
      </c>
      <c r="E522" s="99" t="s">
        <v>212</v>
      </c>
      <c r="F522" s="99" t="s">
        <v>225</v>
      </c>
      <c r="G522" s="139" t="s">
        <v>623</v>
      </c>
      <c r="H522" s="142">
        <v>2441</v>
      </c>
      <c r="I522" s="131">
        <v>7650</v>
      </c>
      <c r="J522" s="118">
        <v>81.2</v>
      </c>
      <c r="K522" s="114">
        <v>5516.03</v>
      </c>
      <c r="L522" s="71">
        <v>69342</v>
      </c>
      <c r="M522" s="71" t="s">
        <v>588</v>
      </c>
      <c r="N522" s="119">
        <v>16193612</v>
      </c>
      <c r="O522" s="71">
        <v>4500508908</v>
      </c>
      <c r="P522" s="149" t="s">
        <v>35</v>
      </c>
      <c r="Q522" s="149" t="s">
        <v>26</v>
      </c>
      <c r="R522" s="148" t="s">
        <v>443</v>
      </c>
      <c r="S522" s="116" t="str">
        <f>CONCATENATE(L522,"-",D522)</f>
        <v>69342-Diaz Joel</v>
      </c>
      <c r="T522" s="115" t="str">
        <f>CONCATENATE(O522,"/",F522,"-",I522)</f>
        <v>4500508908/Ecatepec-7650</v>
      </c>
      <c r="U522" s="12" t="str">
        <f>VLOOKUP(P522,[1]Hoja3!$D$40:$F$123,3,0)</f>
        <v>PTSE00335</v>
      </c>
      <c r="V522" s="13">
        <f>SUM(K522*96)/100</f>
        <v>5295.3887999999997</v>
      </c>
      <c r="W522" s="14">
        <f>SUM(V522/96)*100</f>
        <v>5516.03</v>
      </c>
      <c r="X522" s="14">
        <f>W522*0.16</f>
        <v>882.56479999999999</v>
      </c>
    </row>
    <row r="523" spans="2:24" s="10" customFormat="1" ht="15" customHeight="1" x14ac:dyDescent="0.25">
      <c r="B523" s="99" t="s">
        <v>618</v>
      </c>
      <c r="C523" s="71" t="s">
        <v>634</v>
      </c>
      <c r="D523" s="99" t="s">
        <v>299</v>
      </c>
      <c r="E523" s="99" t="s">
        <v>212</v>
      </c>
      <c r="F523" s="99" t="s">
        <v>300</v>
      </c>
      <c r="G523" s="139" t="s">
        <v>623</v>
      </c>
      <c r="H523" s="142">
        <v>1928</v>
      </c>
      <c r="I523" s="131">
        <v>5760</v>
      </c>
      <c r="J523" s="118">
        <v>254</v>
      </c>
      <c r="K523" s="114">
        <v>5399.38</v>
      </c>
      <c r="L523" s="71">
        <v>69355</v>
      </c>
      <c r="M523" s="71" t="s">
        <v>643</v>
      </c>
      <c r="N523" s="119">
        <v>16193613</v>
      </c>
      <c r="O523" s="71">
        <v>4500508921</v>
      </c>
      <c r="P523" s="149" t="s">
        <v>68</v>
      </c>
      <c r="Q523" s="149" t="s">
        <v>67</v>
      </c>
      <c r="R523" s="148" t="s">
        <v>190</v>
      </c>
      <c r="S523" s="116" t="str">
        <f>CONCATENATE(L523,"-",D523)</f>
        <v>69355-Eduardo Guadarrama Mendoza</v>
      </c>
      <c r="T523" s="115" t="str">
        <f>CONCATENATE(O523,"/",F523,"-",I523)</f>
        <v>4500508921/Tenango del Valle-5760</v>
      </c>
      <c r="U523" s="12" t="str">
        <f>VLOOKUP(P523,[1]Hoja3!$D$40:$F$123,3,0)</f>
        <v>PTSE00329</v>
      </c>
      <c r="V523" s="13">
        <f>SUM(K523*96)/100</f>
        <v>5183.4048000000003</v>
      </c>
      <c r="W523" s="14">
        <f>SUM(V523/96)*100</f>
        <v>5399.38</v>
      </c>
      <c r="X523" s="14">
        <f>W523*0.16</f>
        <v>863.9008</v>
      </c>
    </row>
    <row r="524" spans="2:24" s="10" customFormat="1" ht="15" customHeight="1" x14ac:dyDescent="0.25">
      <c r="B524" s="99" t="s">
        <v>618</v>
      </c>
      <c r="C524" s="71" t="s">
        <v>634</v>
      </c>
      <c r="D524" s="99" t="s">
        <v>575</v>
      </c>
      <c r="E524" s="99" t="s">
        <v>212</v>
      </c>
      <c r="F524" s="99" t="s">
        <v>232</v>
      </c>
      <c r="G524" s="139" t="s">
        <v>637</v>
      </c>
      <c r="H524" s="142">
        <v>2502</v>
      </c>
      <c r="I524" s="131">
        <v>7410</v>
      </c>
      <c r="J524" s="118">
        <v>38.4</v>
      </c>
      <c r="K524" s="114">
        <v>4864.18</v>
      </c>
      <c r="L524" s="71">
        <v>69353</v>
      </c>
      <c r="M524" s="71" t="s">
        <v>248</v>
      </c>
      <c r="N524" s="119">
        <v>16193614</v>
      </c>
      <c r="O524" s="71">
        <v>4500508922</v>
      </c>
      <c r="P524" s="149" t="s">
        <v>62</v>
      </c>
      <c r="Q524" s="149" t="s">
        <v>64</v>
      </c>
      <c r="R524" s="148" t="s">
        <v>442</v>
      </c>
      <c r="S524" s="116" t="str">
        <f>CONCATENATE(L524,"-",D524)</f>
        <v>69353-Daniel Oropeza Perez</v>
      </c>
      <c r="T524" s="115" t="str">
        <f>CONCATENATE(O524,"/",F524,"-",I524)</f>
        <v>4500508922/Zumpango-7410</v>
      </c>
      <c r="U524" s="12" t="str">
        <f>VLOOKUP(P524,[1]Hoja3!$D$40:$F$123,3,0)</f>
        <v>PTSE00333</v>
      </c>
      <c r="V524" s="13">
        <f>SUM(K524*96)/100</f>
        <v>4669.6127999999999</v>
      </c>
      <c r="W524" s="14">
        <f>SUM(V524/96)*100</f>
        <v>4864.1799999999994</v>
      </c>
      <c r="X524" s="14">
        <f>W524*0.16</f>
        <v>778.26879999999994</v>
      </c>
    </row>
    <row r="525" spans="2:24" s="10" customFormat="1" ht="15" customHeight="1" x14ac:dyDescent="0.25">
      <c r="B525" s="99" t="s">
        <v>381</v>
      </c>
      <c r="C525" s="71" t="s">
        <v>634</v>
      </c>
      <c r="D525" s="99" t="s">
        <v>239</v>
      </c>
      <c r="E525" s="99" t="s">
        <v>212</v>
      </c>
      <c r="F525" s="99" t="s">
        <v>240</v>
      </c>
      <c r="G525" s="139" t="s">
        <v>620</v>
      </c>
      <c r="H525" s="142">
        <v>4200</v>
      </c>
      <c r="I525" s="131">
        <v>14540</v>
      </c>
      <c r="J525" s="118">
        <v>218</v>
      </c>
      <c r="K525" s="114">
        <v>9125.64</v>
      </c>
      <c r="L525" s="71">
        <v>65304</v>
      </c>
      <c r="M525" s="71" t="s">
        <v>257</v>
      </c>
      <c r="N525" s="119">
        <v>16193615</v>
      </c>
      <c r="O525" s="71">
        <v>4500508895</v>
      </c>
      <c r="P525" s="149" t="s">
        <v>136</v>
      </c>
      <c r="Q525" s="149" t="s">
        <v>266</v>
      </c>
      <c r="R525" s="148" t="s">
        <v>372</v>
      </c>
      <c r="S525" s="116" t="str">
        <f>CONCATENATE(L525,"-",D525)</f>
        <v>65304-Rastro Atizapan</v>
      </c>
      <c r="T525" s="115" t="str">
        <f>CONCATENATE(O525,"/",F525,"-",I525)</f>
        <v>4500508895/Atizapan de Zaragoza-14540</v>
      </c>
      <c r="U525" s="12" t="str">
        <f>VLOOKUP(P525,[1]Hoja3!$D$40:$F$123,3,0)</f>
        <v>PTSE00361</v>
      </c>
      <c r="V525" s="13">
        <f>SUM(K525*96)/100</f>
        <v>8760.6143999999986</v>
      </c>
      <c r="W525" s="14">
        <f>SUM(V525/96)*100</f>
        <v>9125.64</v>
      </c>
      <c r="X525" s="14">
        <f>W525*0.16</f>
        <v>1460.1024</v>
      </c>
    </row>
    <row r="526" spans="2:24" s="10" customFormat="1" ht="15" customHeight="1" x14ac:dyDescent="0.25">
      <c r="B526" s="99" t="s">
        <v>381</v>
      </c>
      <c r="C526" s="71" t="s">
        <v>634</v>
      </c>
      <c r="D526" s="99" t="s">
        <v>239</v>
      </c>
      <c r="E526" s="99" t="s">
        <v>212</v>
      </c>
      <c r="F526" s="99" t="s">
        <v>240</v>
      </c>
      <c r="G526" s="139" t="s">
        <v>620</v>
      </c>
      <c r="H526" s="142">
        <v>4307</v>
      </c>
      <c r="I526" s="131">
        <v>15040</v>
      </c>
      <c r="J526" s="118">
        <v>218</v>
      </c>
      <c r="K526" s="114">
        <v>9125.64</v>
      </c>
      <c r="L526" s="71">
        <v>65305</v>
      </c>
      <c r="M526" s="71" t="s">
        <v>257</v>
      </c>
      <c r="N526" s="119">
        <v>16193616</v>
      </c>
      <c r="O526" s="71">
        <v>4500508894</v>
      </c>
      <c r="P526" s="149" t="s">
        <v>32</v>
      </c>
      <c r="Q526" s="149" t="s">
        <v>43</v>
      </c>
      <c r="R526" s="148" t="s">
        <v>334</v>
      </c>
      <c r="S526" s="116" t="str">
        <f>CONCATENATE(L526,"-",D526)</f>
        <v>65305-Rastro Atizapan</v>
      </c>
      <c r="T526" s="115" t="str">
        <f>CONCATENATE(O526,"/",F526,"-",I526)</f>
        <v>4500508894/Atizapan de Zaragoza-15040</v>
      </c>
      <c r="U526" s="12" t="str">
        <f>VLOOKUP(P526,[1]Hoja3!$D$40:$F$123,3,0)</f>
        <v>PTSE00362</v>
      </c>
      <c r="V526" s="13">
        <f>SUM(K526*96)/100</f>
        <v>8760.6143999999986</v>
      </c>
      <c r="W526" s="14">
        <f>SUM(V526/96)*100</f>
        <v>9125.64</v>
      </c>
      <c r="X526" s="14">
        <f>W526*0.16</f>
        <v>1460.1024</v>
      </c>
    </row>
    <row r="527" spans="2:24" s="10" customFormat="1" ht="15" customHeight="1" x14ac:dyDescent="0.25">
      <c r="B527" s="99" t="s">
        <v>381</v>
      </c>
      <c r="C527" s="71" t="s">
        <v>634</v>
      </c>
      <c r="D527" s="99" t="s">
        <v>239</v>
      </c>
      <c r="E527" s="99" t="s">
        <v>212</v>
      </c>
      <c r="F527" s="99" t="s">
        <v>240</v>
      </c>
      <c r="G527" s="139" t="s">
        <v>620</v>
      </c>
      <c r="H527" s="142">
        <v>4193</v>
      </c>
      <c r="I527" s="131">
        <v>14760</v>
      </c>
      <c r="J527" s="118">
        <v>218</v>
      </c>
      <c r="K527" s="114">
        <v>9125.64</v>
      </c>
      <c r="L527" s="71">
        <v>65308</v>
      </c>
      <c r="M527" s="71" t="s">
        <v>364</v>
      </c>
      <c r="N527" s="119">
        <v>16193617</v>
      </c>
      <c r="O527" s="71">
        <v>4500508898</v>
      </c>
      <c r="P527" s="149" t="s">
        <v>61</v>
      </c>
      <c r="Q527" s="149" t="s">
        <v>69</v>
      </c>
      <c r="R527" s="148" t="s">
        <v>66</v>
      </c>
      <c r="S527" s="116" t="str">
        <f>CONCATENATE(L527,"-",D527)</f>
        <v>65308-Rastro Atizapan</v>
      </c>
      <c r="T527" s="115" t="str">
        <f>CONCATENATE(O527,"/",F527,"-",I527)</f>
        <v>4500508898/Atizapan de Zaragoza-14760</v>
      </c>
      <c r="U527" s="12" t="str">
        <f>VLOOKUP(P527,[1]Hoja3!$D$40:$F$123,3,0)</f>
        <v>PTSE00359</v>
      </c>
      <c r="V527" s="13">
        <f>SUM(K527*96)/100</f>
        <v>8760.6143999999986</v>
      </c>
      <c r="W527" s="14">
        <f>SUM(V527/96)*100</f>
        <v>9125.64</v>
      </c>
      <c r="X527" s="14">
        <f>W527*0.16</f>
        <v>1460.1024</v>
      </c>
    </row>
    <row r="528" spans="2:24" s="10" customFormat="1" ht="15" customHeight="1" x14ac:dyDescent="0.25">
      <c r="B528" s="99" t="s">
        <v>381</v>
      </c>
      <c r="C528" s="71" t="s">
        <v>634</v>
      </c>
      <c r="D528" s="99" t="s">
        <v>239</v>
      </c>
      <c r="E528" s="99" t="s">
        <v>212</v>
      </c>
      <c r="F528" s="99" t="s">
        <v>240</v>
      </c>
      <c r="G528" s="139" t="s">
        <v>620</v>
      </c>
      <c r="H528" s="142">
        <v>4800</v>
      </c>
      <c r="I528" s="131">
        <v>16640</v>
      </c>
      <c r="J528" s="118">
        <v>218</v>
      </c>
      <c r="K528" s="114">
        <v>9125.64</v>
      </c>
      <c r="L528" s="71">
        <v>65309</v>
      </c>
      <c r="M528" s="71" t="s">
        <v>257</v>
      </c>
      <c r="N528" s="119">
        <v>16193618</v>
      </c>
      <c r="O528" s="71">
        <v>4500508896</v>
      </c>
      <c r="P528" s="149" t="s">
        <v>260</v>
      </c>
      <c r="Q528" s="149" t="s">
        <v>265</v>
      </c>
      <c r="R528" s="148" t="s">
        <v>367</v>
      </c>
      <c r="S528" s="116" t="str">
        <f>CONCATENATE(L528,"-",D528)</f>
        <v>65309-Rastro Atizapan</v>
      </c>
      <c r="T528" s="115" t="str">
        <f>CONCATENATE(O528,"/",F528,"-",I528)</f>
        <v>4500508896/Atizapan de Zaragoza-16640</v>
      </c>
      <c r="U528" s="12" t="str">
        <f>VLOOKUP(P528,[1]Hoja3!$D$40:$F$123,3,0)</f>
        <v>PTSE00360</v>
      </c>
      <c r="V528" s="13">
        <f>SUM(K528*96)/100</f>
        <v>8760.6143999999986</v>
      </c>
      <c r="W528" s="14">
        <f>SUM(V528/96)*100</f>
        <v>9125.64</v>
      </c>
      <c r="X528" s="14">
        <f>W528*0.16</f>
        <v>1460.1024</v>
      </c>
    </row>
    <row r="529" spans="2:24" s="10" customFormat="1" x14ac:dyDescent="0.25">
      <c r="B529" s="152"/>
      <c r="C529" s="153"/>
      <c r="G529" s="154"/>
      <c r="H529" s="155"/>
      <c r="I529" s="156"/>
      <c r="J529" s="156"/>
      <c r="K529" s="153"/>
      <c r="L529" s="153"/>
      <c r="M529" s="153"/>
      <c r="N529" s="153"/>
      <c r="Q529" s="153"/>
    </row>
    <row r="530" spans="2:24" s="135" customFormat="1" x14ac:dyDescent="0.25">
      <c r="B530" s="1"/>
      <c r="C530" s="22"/>
      <c r="F530" s="10"/>
      <c r="G530" s="140"/>
      <c r="H530" s="143"/>
      <c r="I530" s="2"/>
      <c r="J530" s="2"/>
      <c r="K530" s="22"/>
      <c r="L530" s="22"/>
      <c r="M530" s="22"/>
      <c r="N530" s="22"/>
      <c r="Q530" s="22"/>
    </row>
    <row r="531" spans="2:24" s="135" customFormat="1" ht="15.75" x14ac:dyDescent="0.25">
      <c r="B531" s="18"/>
      <c r="C531" s="16"/>
      <c r="D531" s="15"/>
      <c r="E531" s="5"/>
      <c r="F531" s="146"/>
      <c r="G531" s="96"/>
      <c r="H531" s="141"/>
      <c r="I531" s="112"/>
      <c r="J531" s="113"/>
      <c r="K531" s="4"/>
      <c r="L531" s="4"/>
      <c r="M531" s="160">
        <f>+V531+X531</f>
        <v>163460.71839999998</v>
      </c>
      <c r="N531" s="160"/>
      <c r="O531" s="17"/>
      <c r="P531" s="17"/>
      <c r="Q531" s="16"/>
      <c r="R531" s="18"/>
      <c r="S531" s="5"/>
      <c r="T531" s="3"/>
      <c r="U531" s="5"/>
      <c r="V531" s="19">
        <f>SUM(V508:V528)</f>
        <v>140109.18719999999</v>
      </c>
      <c r="W531" s="19">
        <f>SUM(W505:W528)</f>
        <v>145947.07</v>
      </c>
      <c r="X531" s="19">
        <f>SUM(X505:X528)</f>
        <v>23351.531200000001</v>
      </c>
    </row>
    <row r="532" spans="2:24" s="135" customFormat="1" ht="15.75" x14ac:dyDescent="0.25">
      <c r="B532" s="18"/>
      <c r="C532" s="16"/>
      <c r="D532" s="15"/>
      <c r="E532" s="5"/>
      <c r="F532" s="146"/>
      <c r="G532" s="96"/>
      <c r="H532" s="141"/>
      <c r="I532" s="112"/>
      <c r="J532" s="113"/>
      <c r="K532" s="4"/>
      <c r="L532" s="4"/>
      <c r="M532" s="20"/>
      <c r="N532" s="21"/>
      <c r="O532" s="17"/>
      <c r="P532" s="17"/>
      <c r="Q532" s="16"/>
      <c r="R532" s="18"/>
      <c r="S532" s="5"/>
      <c r="T532" s="3"/>
      <c r="U532" s="5"/>
      <c r="V532" s="19"/>
      <c r="W532" s="19"/>
      <c r="X532" s="2"/>
    </row>
    <row r="533" spans="2:24" s="135" customFormat="1" ht="23.25" x14ac:dyDescent="0.3">
      <c r="B533" s="1"/>
      <c r="C533" s="22"/>
      <c r="F533" s="147"/>
      <c r="G533" s="140"/>
      <c r="H533" s="161" t="s">
        <v>17</v>
      </c>
      <c r="I533" s="161"/>
      <c r="J533" s="161"/>
      <c r="K533" s="161"/>
      <c r="L533" s="162">
        <v>4500115800</v>
      </c>
      <c r="M533" s="162"/>
      <c r="N533" s="162"/>
      <c r="O533" s="162"/>
      <c r="P533" s="24"/>
      <c r="Q533" s="22"/>
      <c r="R533" s="1"/>
      <c r="S533" s="1"/>
      <c r="T533" s="136"/>
      <c r="U533" s="1"/>
      <c r="V533" s="2"/>
      <c r="W533" s="2"/>
      <c r="X533" s="2"/>
    </row>
    <row r="534" spans="2:24" s="135" customFormat="1" x14ac:dyDescent="0.25">
      <c r="B534" s="1"/>
      <c r="C534" s="22"/>
      <c r="F534" s="10"/>
      <c r="G534" s="140"/>
      <c r="H534" s="143"/>
      <c r="I534" s="2"/>
      <c r="J534" s="2"/>
      <c r="K534" s="22"/>
      <c r="L534" s="22"/>
      <c r="M534" s="22"/>
      <c r="N534" s="22"/>
      <c r="Q534" s="22"/>
    </row>
    <row r="535" spans="2:24" s="135" customFormat="1" x14ac:dyDescent="0.25">
      <c r="B535" s="1"/>
      <c r="C535" s="22"/>
      <c r="F535" s="10"/>
      <c r="G535" s="140"/>
      <c r="H535" s="143"/>
      <c r="I535" s="2"/>
      <c r="J535" s="2"/>
      <c r="K535" s="22"/>
      <c r="L535" s="22"/>
      <c r="M535" s="22"/>
      <c r="N535" s="22"/>
      <c r="Q535" s="22"/>
    </row>
  </sheetData>
  <sortState ref="B509:X528">
    <sortCondition ref="P509:P528"/>
  </sortState>
  <mergeCells count="64">
    <mergeCell ref="M531:N531"/>
    <mergeCell ref="H533:K533"/>
    <mergeCell ref="L533:O533"/>
    <mergeCell ref="B471:T472"/>
    <mergeCell ref="M497:N497"/>
    <mergeCell ref="H499:K499"/>
    <mergeCell ref="L499:O499"/>
    <mergeCell ref="B505:T506"/>
    <mergeCell ref="M464:N464"/>
    <mergeCell ref="H466:K466"/>
    <mergeCell ref="L466:O466"/>
    <mergeCell ref="B404:T405"/>
    <mergeCell ref="M425:N425"/>
    <mergeCell ref="H427:K427"/>
    <mergeCell ref="L427:O427"/>
    <mergeCell ref="B433:T434"/>
    <mergeCell ref="B69:T70"/>
    <mergeCell ref="M97:N97"/>
    <mergeCell ref="H99:K99"/>
    <mergeCell ref="L99:O99"/>
    <mergeCell ref="M158:N158"/>
    <mergeCell ref="B104:T105"/>
    <mergeCell ref="M129:N129"/>
    <mergeCell ref="H131:K131"/>
    <mergeCell ref="L131:O131"/>
    <mergeCell ref="B136:T137"/>
    <mergeCell ref="M63:N63"/>
    <mergeCell ref="H65:K65"/>
    <mergeCell ref="L65:O65"/>
    <mergeCell ref="B3:T4"/>
    <mergeCell ref="M27:N27"/>
    <mergeCell ref="H29:K29"/>
    <mergeCell ref="L29:O29"/>
    <mergeCell ref="B35:T36"/>
    <mergeCell ref="H160:K160"/>
    <mergeCell ref="L160:O160"/>
    <mergeCell ref="B165:T166"/>
    <mergeCell ref="M189:N189"/>
    <mergeCell ref="M333:N333"/>
    <mergeCell ref="B195:T196"/>
    <mergeCell ref="M225:N225"/>
    <mergeCell ref="H227:K227"/>
    <mergeCell ref="L227:O227"/>
    <mergeCell ref="H191:K191"/>
    <mergeCell ref="L191:O191"/>
    <mergeCell ref="H335:K335"/>
    <mergeCell ref="L335:O335"/>
    <mergeCell ref="B231:T232"/>
    <mergeCell ref="M258:N258"/>
    <mergeCell ref="H260:K260"/>
    <mergeCell ref="L260:O260"/>
    <mergeCell ref="B265:T266"/>
    <mergeCell ref="M292:N292"/>
    <mergeCell ref="H294:K294"/>
    <mergeCell ref="L294:O294"/>
    <mergeCell ref="B299:T300"/>
    <mergeCell ref="B377:T378"/>
    <mergeCell ref="M396:N396"/>
    <mergeCell ref="H398:K398"/>
    <mergeCell ref="L398:O398"/>
    <mergeCell ref="B339:T340"/>
    <mergeCell ref="M370:N370"/>
    <mergeCell ref="H372:K372"/>
    <mergeCell ref="L372:O37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9"/>
  <sheetViews>
    <sheetView topLeftCell="A16" workbookViewId="0">
      <selection activeCell="L35" sqref="L35"/>
    </sheetView>
  </sheetViews>
  <sheetFormatPr baseColWidth="10" defaultRowHeight="15" x14ac:dyDescent="0.25"/>
  <cols>
    <col min="1" max="1" width="4.42578125" customWidth="1"/>
    <col min="2" max="2" width="7" customWidth="1"/>
    <col min="6" max="6" width="8.7109375" bestFit="1" customWidth="1"/>
    <col min="7" max="7" width="6.28515625" bestFit="1" customWidth="1"/>
    <col min="8" max="8" width="8.85546875" customWidth="1"/>
    <col min="9" max="9" width="6.140625" customWidth="1"/>
    <col min="10" max="10" width="4" bestFit="1" customWidth="1"/>
    <col min="12" max="12" width="7.7109375" customWidth="1"/>
    <col min="16" max="16" width="4.7109375" bestFit="1" customWidth="1"/>
    <col min="17" max="17" width="7" bestFit="1" customWidth="1"/>
    <col min="19" max="19" width="8.28515625" customWidth="1"/>
  </cols>
  <sheetData>
    <row r="2" spans="2:24" s="135" customFormat="1" x14ac:dyDescent="0.25">
      <c r="B2" s="159" t="s">
        <v>202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"/>
      <c r="V2" s="2"/>
      <c r="W2" s="2"/>
      <c r="X2" s="2"/>
    </row>
    <row r="3" spans="2:24" s="135" customFormat="1" ht="18.75" customHeight="1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"/>
      <c r="V3" s="2"/>
      <c r="W3" s="2"/>
      <c r="X3" s="2"/>
    </row>
    <row r="4" spans="2:24" s="135" customFormat="1" ht="21.75" customHeight="1" x14ac:dyDescent="0.25">
      <c r="B4" s="1"/>
      <c r="C4" s="22"/>
      <c r="F4" s="163" t="s">
        <v>201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22"/>
    </row>
    <row r="5" spans="2:24" s="98" customFormat="1" ht="25.5" customHeight="1" x14ac:dyDescent="0.25">
      <c r="B5" s="134" t="s">
        <v>0</v>
      </c>
      <c r="C5" s="133" t="s">
        <v>1</v>
      </c>
      <c r="D5" s="133" t="s">
        <v>2</v>
      </c>
      <c r="E5" s="133" t="s">
        <v>3</v>
      </c>
      <c r="F5" s="133" t="s">
        <v>4</v>
      </c>
      <c r="G5" s="133" t="s">
        <v>5</v>
      </c>
      <c r="H5" s="132" t="s">
        <v>6</v>
      </c>
      <c r="I5" s="133" t="s">
        <v>7</v>
      </c>
      <c r="J5" s="133" t="s">
        <v>8</v>
      </c>
      <c r="K5" s="133" t="s">
        <v>9</v>
      </c>
      <c r="L5" s="133" t="s">
        <v>10</v>
      </c>
      <c r="M5" s="133" t="s">
        <v>11</v>
      </c>
      <c r="N5" s="133" t="s">
        <v>12</v>
      </c>
      <c r="O5" s="133" t="s">
        <v>13</v>
      </c>
      <c r="P5" s="133" t="s">
        <v>14</v>
      </c>
      <c r="Q5" s="133" t="s">
        <v>15</v>
      </c>
      <c r="R5" s="133" t="s">
        <v>16</v>
      </c>
      <c r="S5" s="133"/>
      <c r="T5" s="133"/>
      <c r="U5" s="69"/>
      <c r="V5" s="69"/>
      <c r="W5" s="69"/>
      <c r="X5" s="69"/>
    </row>
    <row r="6" spans="2:24" s="120" customFormat="1" x14ac:dyDescent="0.25">
      <c r="B6" s="99" t="s">
        <v>185</v>
      </c>
      <c r="C6" s="99" t="s">
        <v>194</v>
      </c>
      <c r="D6" s="137" t="s">
        <v>203</v>
      </c>
      <c r="E6" s="99"/>
      <c r="F6" s="99"/>
      <c r="G6" s="117"/>
      <c r="H6" s="130"/>
      <c r="I6" s="131"/>
      <c r="J6" s="118">
        <v>158</v>
      </c>
      <c r="K6" s="114">
        <v>3444.4</v>
      </c>
      <c r="L6" s="71" t="s">
        <v>204</v>
      </c>
      <c r="M6" s="99" t="s">
        <v>200</v>
      </c>
      <c r="N6" s="119">
        <v>16189424</v>
      </c>
      <c r="O6" s="99">
        <v>4500499470</v>
      </c>
      <c r="P6" s="138" t="s">
        <v>195</v>
      </c>
      <c r="Q6" s="138" t="s">
        <v>193</v>
      </c>
      <c r="R6" s="99" t="s">
        <v>196</v>
      </c>
      <c r="S6" s="116" t="str">
        <f>CONCATENATE(L6,"-",D6)</f>
        <v>N/A-MOVILIZACION DE POLLO GRANJA PRETIL A GRANJA SANTO DOMINGO</v>
      </c>
      <c r="T6" s="115" t="str">
        <f>CONCATENATE(O6,"/",F6,"-",I6)</f>
        <v>4500499470/-</v>
      </c>
      <c r="U6" s="12" t="str">
        <f>VLOOKUP(P6,[1]Hoja3!$D$40:$F$123,3,0)</f>
        <v>PTSE00188</v>
      </c>
      <c r="V6" s="13">
        <f>SUM(K6*96)/100</f>
        <v>3306.6240000000003</v>
      </c>
      <c r="W6" s="14">
        <f>SUM(V6/96)*100</f>
        <v>3444.4</v>
      </c>
      <c r="X6" s="14">
        <f>W6*0.16</f>
        <v>551.10400000000004</v>
      </c>
    </row>
    <row r="7" spans="2:24" s="10" customFormat="1" x14ac:dyDescent="0.25">
      <c r="B7" s="99" t="s">
        <v>185</v>
      </c>
      <c r="C7" s="99" t="s">
        <v>194</v>
      </c>
      <c r="D7" s="137" t="s">
        <v>203</v>
      </c>
      <c r="E7" s="99"/>
      <c r="F7" s="99"/>
      <c r="G7" s="117"/>
      <c r="H7" s="130"/>
      <c r="I7" s="131"/>
      <c r="J7" s="118">
        <v>158</v>
      </c>
      <c r="K7" s="114">
        <v>3444.4</v>
      </c>
      <c r="L7" s="71" t="s">
        <v>204</v>
      </c>
      <c r="M7" s="99" t="s">
        <v>198</v>
      </c>
      <c r="N7" s="119">
        <v>16189425</v>
      </c>
      <c r="O7" s="99">
        <v>4500499469</v>
      </c>
      <c r="P7" s="138" t="s">
        <v>42</v>
      </c>
      <c r="Q7" s="138" t="s">
        <v>31</v>
      </c>
      <c r="R7" s="99" t="s">
        <v>191</v>
      </c>
      <c r="S7" s="116" t="str">
        <f>CONCATENATE(L7,"-",D7)</f>
        <v>N/A-MOVILIZACION DE POLLO GRANJA PRETIL A GRANJA SANTO DOMINGO</v>
      </c>
      <c r="T7" s="115" t="str">
        <f>CONCATENATE(O7,"/",F7,"-",I7)</f>
        <v>4500499469/-</v>
      </c>
      <c r="U7" s="12" t="str">
        <f>VLOOKUP(P7,[1]Hoja3!$D$40:$F$123,3,0)</f>
        <v>PTSE00189</v>
      </c>
      <c r="V7" s="13">
        <f>SUM(K7*96)/100</f>
        <v>3306.6240000000003</v>
      </c>
      <c r="W7" s="14">
        <f>SUM(V7/96)*100</f>
        <v>3444.4</v>
      </c>
      <c r="X7" s="14">
        <f>W7*0.16</f>
        <v>551.10400000000004</v>
      </c>
    </row>
    <row r="8" spans="2:24" s="10" customFormat="1" x14ac:dyDescent="0.25">
      <c r="B8" s="99" t="s">
        <v>185</v>
      </c>
      <c r="C8" s="99" t="s">
        <v>194</v>
      </c>
      <c r="D8" s="137" t="s">
        <v>203</v>
      </c>
      <c r="E8" s="99"/>
      <c r="F8" s="99"/>
      <c r="G8" s="117"/>
      <c r="H8" s="130"/>
      <c r="I8" s="131"/>
      <c r="J8" s="118">
        <v>158</v>
      </c>
      <c r="K8" s="114">
        <v>3444.4</v>
      </c>
      <c r="L8" s="71" t="s">
        <v>204</v>
      </c>
      <c r="M8" s="99" t="s">
        <v>199</v>
      </c>
      <c r="N8" s="119">
        <v>16189426</v>
      </c>
      <c r="O8" s="99">
        <v>4500499471</v>
      </c>
      <c r="P8" s="138" t="s">
        <v>38</v>
      </c>
      <c r="Q8" s="138" t="s">
        <v>28</v>
      </c>
      <c r="R8" s="99" t="s">
        <v>190</v>
      </c>
      <c r="S8" s="116" t="str">
        <f>CONCATENATE(L8,"-",D8)</f>
        <v>N/A-MOVILIZACION DE POLLO GRANJA PRETIL A GRANJA SANTO DOMINGO</v>
      </c>
      <c r="T8" s="115" t="str">
        <f>CONCATENATE(O8,"/",F8,"-",I8)</f>
        <v>4500499471/-</v>
      </c>
      <c r="U8" s="12" t="str">
        <f>VLOOKUP(P8,[1]Hoja3!$D$40:$F$123,3,0)</f>
        <v>PTSE00346</v>
      </c>
      <c r="V8" s="13">
        <f>SUM(K8*96)/100</f>
        <v>3306.6240000000003</v>
      </c>
      <c r="W8" s="14">
        <f>SUM(V8/96)*100</f>
        <v>3444.4</v>
      </c>
      <c r="X8" s="14">
        <f>W8*0.16</f>
        <v>551.10400000000004</v>
      </c>
    </row>
    <row r="9" spans="2:24" s="10" customFormat="1" x14ac:dyDescent="0.25">
      <c r="B9" s="99" t="s">
        <v>185</v>
      </c>
      <c r="C9" s="99" t="s">
        <v>197</v>
      </c>
      <c r="D9" s="137" t="s">
        <v>203</v>
      </c>
      <c r="E9" s="99"/>
      <c r="F9" s="99"/>
      <c r="G9" s="117"/>
      <c r="H9" s="130"/>
      <c r="I9" s="131"/>
      <c r="J9" s="118">
        <v>316</v>
      </c>
      <c r="K9" s="114">
        <v>6888.8</v>
      </c>
      <c r="L9" s="71" t="s">
        <v>204</v>
      </c>
      <c r="M9" s="99" t="s">
        <v>192</v>
      </c>
      <c r="N9" s="119">
        <v>16189427</v>
      </c>
      <c r="O9" s="99">
        <v>4500499472</v>
      </c>
      <c r="P9" s="138" t="s">
        <v>188</v>
      </c>
      <c r="Q9" s="138" t="s">
        <v>186</v>
      </c>
      <c r="R9" s="99" t="s">
        <v>191</v>
      </c>
      <c r="S9" s="116" t="str">
        <f>CONCATENATE(L9,"-",D9)</f>
        <v>N/A-MOVILIZACION DE POLLO GRANJA PRETIL A GRANJA SANTO DOMINGO</v>
      </c>
      <c r="T9" s="115" t="str">
        <f>CONCATENATE(O9,"/",F9,"-",I9)</f>
        <v>4500499472/-</v>
      </c>
      <c r="U9" s="12" t="str">
        <f>VLOOKUP(P9,[1]Hoja3!$D$40:$F$123,3,0)</f>
        <v>PTSE00191</v>
      </c>
      <c r="V9" s="13">
        <f>SUM(K9*96)/100</f>
        <v>6613.2480000000005</v>
      </c>
      <c r="W9" s="14">
        <f>SUM(V9/96)*100</f>
        <v>6888.8</v>
      </c>
      <c r="X9" s="14">
        <f>W9*0.16</f>
        <v>1102.2080000000001</v>
      </c>
    </row>
    <row r="10" spans="2:24" s="10" customFormat="1" ht="12.75" customHeight="1" x14ac:dyDescent="0.25">
      <c r="B10" s="99" t="s">
        <v>185</v>
      </c>
      <c r="C10" s="99" t="s">
        <v>197</v>
      </c>
      <c r="D10" s="137" t="s">
        <v>203</v>
      </c>
      <c r="E10" s="99"/>
      <c r="F10" s="99"/>
      <c r="G10" s="117"/>
      <c r="H10" s="130"/>
      <c r="I10" s="131"/>
      <c r="J10" s="118">
        <v>316</v>
      </c>
      <c r="K10" s="114">
        <v>6888.8</v>
      </c>
      <c r="L10" s="71" t="s">
        <v>204</v>
      </c>
      <c r="M10" s="99" t="s">
        <v>187</v>
      </c>
      <c r="N10" s="119">
        <v>16189428</v>
      </c>
      <c r="O10" s="99">
        <v>4500499473</v>
      </c>
      <c r="P10" s="138" t="s">
        <v>59</v>
      </c>
      <c r="Q10" s="138" t="s">
        <v>75</v>
      </c>
      <c r="R10" s="99" t="s">
        <v>189</v>
      </c>
      <c r="S10" s="116" t="str">
        <f>CONCATENATE(L10,"-",D10)</f>
        <v>N/A-MOVILIZACION DE POLLO GRANJA PRETIL A GRANJA SANTO DOMINGO</v>
      </c>
      <c r="T10" s="115" t="str">
        <f>CONCATENATE(O10,"/",F10,"-",I10)</f>
        <v>4500499473/-</v>
      </c>
      <c r="U10" s="12" t="str">
        <f>VLOOKUP(P10,[1]Hoja3!$D$40:$F$123,3,0)</f>
        <v>PTSE00185</v>
      </c>
      <c r="V10" s="13">
        <f>SUM(K10*96)/100</f>
        <v>6613.2480000000005</v>
      </c>
      <c r="W10" s="14">
        <f>SUM(V10/96)*100</f>
        <v>6888.8</v>
      </c>
      <c r="X10" s="14">
        <f>W10*0.16</f>
        <v>1102.2080000000001</v>
      </c>
    </row>
    <row r="11" spans="2:24" s="135" customFormat="1" x14ac:dyDescent="0.25">
      <c r="B11" s="1"/>
      <c r="C11" s="22"/>
      <c r="G11" s="97"/>
      <c r="H11" s="22"/>
      <c r="I11" s="2"/>
      <c r="J11" s="2"/>
      <c r="K11" s="22"/>
      <c r="L11" s="22"/>
      <c r="N11" s="22"/>
      <c r="Q11" s="22"/>
    </row>
    <row r="12" spans="2:24" s="135" customFormat="1" ht="15.75" x14ac:dyDescent="0.25">
      <c r="B12" s="18"/>
      <c r="C12" s="16"/>
      <c r="D12" s="15"/>
      <c r="E12" s="5"/>
      <c r="F12" s="6"/>
      <c r="G12" s="96"/>
      <c r="H12" s="7"/>
      <c r="I12" s="112"/>
      <c r="J12" s="113"/>
      <c r="K12" s="4"/>
      <c r="L12" s="4"/>
      <c r="M12" s="160">
        <f>+V12+X12</f>
        <v>27004.096000000001</v>
      </c>
      <c r="N12" s="160"/>
      <c r="O12" s="17"/>
      <c r="P12" s="17"/>
      <c r="Q12" s="16"/>
      <c r="R12" s="18"/>
      <c r="S12" s="5"/>
      <c r="T12" s="3"/>
      <c r="U12" s="5"/>
      <c r="V12" s="19">
        <f>SUM(V6:V10)</f>
        <v>23146.368000000002</v>
      </c>
      <c r="W12" s="19">
        <f>SUM(W6:W10)</f>
        <v>24110.799999999999</v>
      </c>
      <c r="X12" s="19">
        <f>SUM(X6:X10)</f>
        <v>3857.7280000000005</v>
      </c>
    </row>
    <row r="13" spans="2:24" s="135" customFormat="1" ht="15.75" x14ac:dyDescent="0.25">
      <c r="B13" s="18"/>
      <c r="C13" s="16"/>
      <c r="D13" s="15"/>
      <c r="E13" s="5"/>
      <c r="F13" s="6"/>
      <c r="G13" s="96"/>
      <c r="H13" s="7"/>
      <c r="I13" s="112"/>
      <c r="J13" s="113"/>
      <c r="K13" s="4"/>
      <c r="L13" s="4"/>
      <c r="M13" s="20"/>
      <c r="N13" s="21"/>
      <c r="O13" s="17"/>
      <c r="P13" s="17"/>
      <c r="Q13" s="16"/>
      <c r="R13" s="18"/>
      <c r="S13" s="5"/>
      <c r="T13" s="3"/>
      <c r="U13" s="5"/>
      <c r="V13" s="19"/>
      <c r="W13" s="19"/>
      <c r="X13" s="2"/>
    </row>
    <row r="14" spans="2:24" s="135" customFormat="1" ht="23.25" x14ac:dyDescent="0.3">
      <c r="B14" s="1"/>
      <c r="C14" s="22"/>
      <c r="F14" s="23"/>
      <c r="G14" s="97"/>
      <c r="H14" s="161" t="s">
        <v>17</v>
      </c>
      <c r="I14" s="161"/>
      <c r="J14" s="161"/>
      <c r="K14" s="161"/>
      <c r="L14" s="162">
        <v>4500115527</v>
      </c>
      <c r="M14" s="162"/>
      <c r="N14" s="162"/>
      <c r="O14" s="162"/>
      <c r="P14" s="24"/>
      <c r="Q14" s="22"/>
      <c r="R14" s="1"/>
      <c r="S14" s="1"/>
      <c r="T14" s="136"/>
      <c r="U14" s="1"/>
      <c r="V14" s="2"/>
      <c r="W14" s="2"/>
      <c r="X14" s="2"/>
    </row>
    <row r="15" spans="2:24" x14ac:dyDescent="0.25">
      <c r="B15" s="1"/>
      <c r="C15" s="22"/>
      <c r="G15" s="97"/>
      <c r="H15" s="22"/>
      <c r="I15" s="2"/>
      <c r="J15" s="2"/>
      <c r="K15" s="22"/>
      <c r="L15" s="22"/>
      <c r="N15" s="22"/>
      <c r="Q15" s="22"/>
    </row>
    <row r="17" spans="2:24" s="135" customFormat="1" x14ac:dyDescent="0.25">
      <c r="B17" s="159" t="s">
        <v>202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"/>
      <c r="V17" s="2"/>
      <c r="W17" s="2"/>
      <c r="X17" s="2"/>
    </row>
    <row r="18" spans="2:24" s="135" customFormat="1" ht="18.75" customHeight="1" x14ac:dyDescent="0.25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"/>
      <c r="V18" s="2"/>
      <c r="W18" s="2"/>
      <c r="X18" s="2"/>
    </row>
    <row r="19" spans="2:24" s="135" customFormat="1" ht="21.75" customHeight="1" x14ac:dyDescent="0.25">
      <c r="B19" s="1"/>
      <c r="C19" s="22"/>
      <c r="F19" s="163" t="s">
        <v>201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22"/>
    </row>
    <row r="20" spans="2:24" s="98" customFormat="1" ht="25.5" customHeight="1" x14ac:dyDescent="0.25">
      <c r="B20" s="134" t="s">
        <v>0</v>
      </c>
      <c r="C20" s="133" t="s">
        <v>1</v>
      </c>
      <c r="D20" s="133" t="s">
        <v>2</v>
      </c>
      <c r="E20" s="133" t="s">
        <v>3</v>
      </c>
      <c r="F20" s="133" t="s">
        <v>4</v>
      </c>
      <c r="G20" s="133" t="s">
        <v>5</v>
      </c>
      <c r="H20" s="132" t="s">
        <v>6</v>
      </c>
      <c r="I20" s="133" t="s">
        <v>7</v>
      </c>
      <c r="J20" s="133" t="s">
        <v>8</v>
      </c>
      <c r="K20" s="133" t="s">
        <v>9</v>
      </c>
      <c r="L20" s="133" t="s">
        <v>10</v>
      </c>
      <c r="M20" s="133" t="s">
        <v>11</v>
      </c>
      <c r="N20" s="133" t="s">
        <v>12</v>
      </c>
      <c r="O20" s="133" t="s">
        <v>13</v>
      </c>
      <c r="P20" s="133" t="s">
        <v>14</v>
      </c>
      <c r="Q20" s="133" t="s">
        <v>15</v>
      </c>
      <c r="R20" s="133" t="s">
        <v>16</v>
      </c>
      <c r="S20" s="133"/>
      <c r="T20" s="133"/>
      <c r="U20" s="69"/>
      <c r="V20" s="69"/>
      <c r="W20" s="69"/>
      <c r="X20" s="69"/>
    </row>
    <row r="21" spans="2:24" s="120" customFormat="1" x14ac:dyDescent="0.25">
      <c r="B21" s="99" t="s">
        <v>185</v>
      </c>
      <c r="C21" s="99" t="s">
        <v>205</v>
      </c>
      <c r="D21" s="137" t="s">
        <v>203</v>
      </c>
      <c r="E21" s="99"/>
      <c r="F21" s="99"/>
      <c r="G21" s="117"/>
      <c r="H21" s="130"/>
      <c r="I21" s="131"/>
      <c r="J21" s="118">
        <v>158</v>
      </c>
      <c r="K21" s="114">
        <v>3444.4</v>
      </c>
      <c r="L21" s="71" t="s">
        <v>204</v>
      </c>
      <c r="M21" s="71">
        <v>252</v>
      </c>
      <c r="N21" s="119">
        <v>16189511</v>
      </c>
      <c r="O21" s="99">
        <v>4500499767</v>
      </c>
      <c r="P21" s="138" t="s">
        <v>188</v>
      </c>
      <c r="Q21" s="138" t="s">
        <v>186</v>
      </c>
      <c r="R21" s="99" t="s">
        <v>191</v>
      </c>
      <c r="S21" s="116" t="str">
        <f>CONCATENATE(L21,"-",D21)</f>
        <v>N/A-MOVILIZACION DE POLLO GRANJA PRETIL A GRANJA SANTO DOMINGO</v>
      </c>
      <c r="T21" s="115" t="str">
        <f>CONCATENATE(O21,"/",F21,"-",I21)</f>
        <v>4500499767/-</v>
      </c>
      <c r="U21" s="12" t="str">
        <f>VLOOKUP(P21,[1]Hoja3!$D$40:$F$123,3,0)</f>
        <v>PTSE00191</v>
      </c>
      <c r="V21" s="13">
        <f>SUM(K21*96)/100</f>
        <v>3306.6240000000003</v>
      </c>
      <c r="W21" s="14">
        <f>SUM(V21/96)*100</f>
        <v>3444.4</v>
      </c>
      <c r="X21" s="14">
        <f>W21*0.16</f>
        <v>551.10400000000004</v>
      </c>
    </row>
    <row r="22" spans="2:24" s="10" customFormat="1" x14ac:dyDescent="0.25">
      <c r="B22" s="99" t="s">
        <v>185</v>
      </c>
      <c r="C22" s="99" t="s">
        <v>205</v>
      </c>
      <c r="D22" s="137" t="s">
        <v>203</v>
      </c>
      <c r="E22" s="99"/>
      <c r="F22" s="99"/>
      <c r="G22" s="117"/>
      <c r="H22" s="130"/>
      <c r="I22" s="131"/>
      <c r="J22" s="118">
        <v>158</v>
      </c>
      <c r="K22" s="114">
        <v>3444.4</v>
      </c>
      <c r="L22" s="71" t="s">
        <v>204</v>
      </c>
      <c r="M22" s="71">
        <v>252</v>
      </c>
      <c r="N22" s="119">
        <v>16189512</v>
      </c>
      <c r="O22" s="99">
        <v>4500499765</v>
      </c>
      <c r="P22" s="138" t="s">
        <v>34</v>
      </c>
      <c r="Q22" s="138" t="s">
        <v>25</v>
      </c>
      <c r="R22" s="99" t="s">
        <v>190</v>
      </c>
      <c r="S22" s="116" t="str">
        <f>CONCATENATE(L22,"-",D22)</f>
        <v>N/A-MOVILIZACION DE POLLO GRANJA PRETIL A GRANJA SANTO DOMINGO</v>
      </c>
      <c r="T22" s="115" t="str">
        <f>CONCATENATE(O22,"/",F22,"-",I22)</f>
        <v>4500499765/-</v>
      </c>
      <c r="U22" s="12" t="str">
        <f>VLOOKUP(P22,[1]Hoja3!$D$40:$F$123,3,0)</f>
        <v>PTSE00181</v>
      </c>
      <c r="V22" s="13">
        <f>SUM(K22*96)/100</f>
        <v>3306.6240000000003</v>
      </c>
      <c r="W22" s="14">
        <f>SUM(V22/96)*100</f>
        <v>3444.4</v>
      </c>
      <c r="X22" s="14">
        <f>W22*0.16</f>
        <v>551.10400000000004</v>
      </c>
    </row>
    <row r="23" spans="2:24" s="10" customFormat="1" x14ac:dyDescent="0.25">
      <c r="B23" s="99" t="s">
        <v>185</v>
      </c>
      <c r="C23" s="99" t="s">
        <v>206</v>
      </c>
      <c r="D23" s="137" t="s">
        <v>203</v>
      </c>
      <c r="E23" s="99"/>
      <c r="F23" s="99"/>
      <c r="G23" s="117"/>
      <c r="H23" s="130"/>
      <c r="I23" s="131"/>
      <c r="J23" s="118">
        <v>316</v>
      </c>
      <c r="K23" s="114">
        <v>6730.8</v>
      </c>
      <c r="L23" s="71" t="s">
        <v>204</v>
      </c>
      <c r="M23" s="71">
        <v>140</v>
      </c>
      <c r="N23" s="119">
        <v>16189513</v>
      </c>
      <c r="O23" s="99">
        <v>4500499768</v>
      </c>
      <c r="P23" s="138" t="s">
        <v>52</v>
      </c>
      <c r="Q23" s="138" t="s">
        <v>72</v>
      </c>
      <c r="R23" s="99" t="s">
        <v>196</v>
      </c>
      <c r="S23" s="116" t="str">
        <f>CONCATENATE(L23,"-",D23)</f>
        <v>N/A-MOVILIZACION DE POLLO GRANJA PRETIL A GRANJA SANTO DOMINGO</v>
      </c>
      <c r="T23" s="115" t="str">
        <f>CONCATENATE(O23,"/",F23,"-",I23)</f>
        <v>4500499768/-</v>
      </c>
      <c r="U23" s="12" t="str">
        <f>VLOOKUP(P23,[1]Hoja3!$D$40:$F$123,3,0)</f>
        <v>PTSE00344</v>
      </c>
      <c r="V23" s="13">
        <f>SUM(K23*96)/100</f>
        <v>6461.5680000000002</v>
      </c>
      <c r="W23" s="14">
        <f>SUM(V23/96)*100</f>
        <v>6730.8000000000011</v>
      </c>
      <c r="X23" s="14">
        <f>W23*0.16</f>
        <v>1076.9280000000001</v>
      </c>
    </row>
    <row r="24" spans="2:24" s="10" customFormat="1" x14ac:dyDescent="0.25">
      <c r="B24" s="99" t="s">
        <v>185</v>
      </c>
      <c r="C24" s="99" t="s">
        <v>206</v>
      </c>
      <c r="D24" s="137" t="s">
        <v>203</v>
      </c>
      <c r="E24" s="99"/>
      <c r="F24" s="99"/>
      <c r="G24" s="117"/>
      <c r="H24" s="130"/>
      <c r="I24" s="131"/>
      <c r="J24" s="118">
        <v>316</v>
      </c>
      <c r="K24" s="114">
        <v>6888.8</v>
      </c>
      <c r="L24" s="71" t="s">
        <v>204</v>
      </c>
      <c r="M24" s="71">
        <v>252</v>
      </c>
      <c r="N24" s="119">
        <v>16189514</v>
      </c>
      <c r="O24" s="99">
        <v>4500499769</v>
      </c>
      <c r="P24" s="138" t="s">
        <v>188</v>
      </c>
      <c r="Q24" s="138" t="s">
        <v>186</v>
      </c>
      <c r="R24" s="99" t="s">
        <v>191</v>
      </c>
      <c r="S24" s="116" t="str">
        <f>CONCATENATE(L24,"-",D24)</f>
        <v>N/A-MOVILIZACION DE POLLO GRANJA PRETIL A GRANJA SANTO DOMINGO</v>
      </c>
      <c r="T24" s="115" t="str">
        <f>CONCATENATE(O24,"/",F24,"-",I24)</f>
        <v>4500499769/-</v>
      </c>
      <c r="U24" s="12" t="str">
        <f>VLOOKUP(P24,[1]Hoja3!$D$40:$F$123,3,0)</f>
        <v>PTSE00191</v>
      </c>
      <c r="V24" s="13">
        <f>SUM(K24*96)/100</f>
        <v>6613.2480000000005</v>
      </c>
      <c r="W24" s="14">
        <f>SUM(V24/96)*100</f>
        <v>6888.8</v>
      </c>
      <c r="X24" s="14">
        <f>W24*0.16</f>
        <v>1102.2080000000001</v>
      </c>
    </row>
    <row r="25" spans="2:24" s="10" customFormat="1" ht="12.75" customHeight="1" x14ac:dyDescent="0.25">
      <c r="B25" s="99" t="s">
        <v>185</v>
      </c>
      <c r="C25" s="99" t="s">
        <v>206</v>
      </c>
      <c r="D25" s="137" t="s">
        <v>203</v>
      </c>
      <c r="E25" s="99"/>
      <c r="F25" s="99"/>
      <c r="G25" s="117"/>
      <c r="H25" s="130"/>
      <c r="I25" s="131"/>
      <c r="J25" s="118">
        <v>316</v>
      </c>
      <c r="K25" s="114">
        <v>6888.8</v>
      </c>
      <c r="L25" s="71" t="s">
        <v>204</v>
      </c>
      <c r="M25" s="71">
        <v>252</v>
      </c>
      <c r="N25" s="119">
        <v>16189515</v>
      </c>
      <c r="O25" s="99">
        <v>4500499770</v>
      </c>
      <c r="P25" s="138" t="s">
        <v>34</v>
      </c>
      <c r="Q25" s="138" t="s">
        <v>25</v>
      </c>
      <c r="R25" s="99" t="s">
        <v>190</v>
      </c>
      <c r="S25" s="116" t="str">
        <f>CONCATENATE(L25,"-",D25)</f>
        <v>N/A-MOVILIZACION DE POLLO GRANJA PRETIL A GRANJA SANTO DOMINGO</v>
      </c>
      <c r="T25" s="115" t="str">
        <f>CONCATENATE(O25,"/",F25,"-",I25)</f>
        <v>4500499770/-</v>
      </c>
      <c r="U25" s="12" t="str">
        <f>VLOOKUP(P25,[1]Hoja3!$D$40:$F$123,3,0)</f>
        <v>PTSE00181</v>
      </c>
      <c r="V25" s="13">
        <f>SUM(K25*96)/100</f>
        <v>6613.2480000000005</v>
      </c>
      <c r="W25" s="14">
        <f>SUM(V25/96)*100</f>
        <v>6888.8</v>
      </c>
      <c r="X25" s="14">
        <f>W25*0.16</f>
        <v>1102.2080000000001</v>
      </c>
    </row>
    <row r="26" spans="2:24" s="135" customFormat="1" x14ac:dyDescent="0.25">
      <c r="B26" s="1"/>
      <c r="C26" s="22"/>
      <c r="G26" s="97"/>
      <c r="H26" s="22"/>
      <c r="I26" s="2"/>
      <c r="J26" s="2"/>
      <c r="K26" s="22"/>
      <c r="L26" s="22"/>
      <c r="N26" s="22"/>
      <c r="Q26" s="22"/>
    </row>
    <row r="27" spans="2:24" s="135" customFormat="1" ht="15.75" x14ac:dyDescent="0.25">
      <c r="B27" s="18"/>
      <c r="C27" s="16"/>
      <c r="D27" s="15"/>
      <c r="E27" s="5"/>
      <c r="F27" s="6"/>
      <c r="G27" s="96"/>
      <c r="H27" s="7"/>
      <c r="I27" s="112"/>
      <c r="J27" s="113"/>
      <c r="K27" s="4"/>
      <c r="L27" s="4"/>
      <c r="M27" s="160">
        <f>+V27+X27</f>
        <v>30684.864000000001</v>
      </c>
      <c r="N27" s="160"/>
      <c r="O27" s="17"/>
      <c r="P27" s="17"/>
      <c r="Q27" s="16"/>
      <c r="R27" s="18"/>
      <c r="S27" s="5"/>
      <c r="T27" s="3"/>
      <c r="U27" s="5"/>
      <c r="V27" s="19">
        <f>SUM(V21:V25)</f>
        <v>26301.312000000002</v>
      </c>
      <c r="W27" s="19">
        <f>SUM(W21:W25)</f>
        <v>27397.200000000001</v>
      </c>
      <c r="X27" s="19">
        <f>SUM(X21:X25)</f>
        <v>4383.5520000000006</v>
      </c>
    </row>
    <row r="28" spans="2:24" s="135" customFormat="1" ht="15.75" x14ac:dyDescent="0.25">
      <c r="B28" s="18"/>
      <c r="C28" s="16"/>
      <c r="D28" s="15"/>
      <c r="E28" s="5"/>
      <c r="F28" s="6"/>
      <c r="G28" s="96"/>
      <c r="H28" s="7"/>
      <c r="I28" s="112"/>
      <c r="J28" s="113"/>
      <c r="K28" s="4"/>
      <c r="L28" s="4"/>
      <c r="M28" s="20"/>
      <c r="N28" s="21"/>
      <c r="O28" s="17"/>
      <c r="P28" s="17"/>
      <c r="Q28" s="16"/>
      <c r="R28" s="18"/>
      <c r="S28" s="5"/>
      <c r="T28" s="3"/>
      <c r="U28" s="5"/>
      <c r="V28" s="19"/>
      <c r="W28" s="19"/>
      <c r="X28" s="2"/>
    </row>
    <row r="29" spans="2:24" s="135" customFormat="1" ht="23.25" x14ac:dyDescent="0.3">
      <c r="B29" s="1"/>
      <c r="C29" s="22"/>
      <c r="F29" s="23"/>
      <c r="G29" s="97"/>
      <c r="H29" s="161" t="s">
        <v>17</v>
      </c>
      <c r="I29" s="161"/>
      <c r="J29" s="161"/>
      <c r="K29" s="161"/>
      <c r="L29" s="162">
        <v>4500115535</v>
      </c>
      <c r="M29" s="162"/>
      <c r="N29" s="162"/>
      <c r="O29" s="162"/>
      <c r="P29" s="24"/>
      <c r="Q29" s="22"/>
      <c r="R29" s="1"/>
      <c r="S29" s="1"/>
      <c r="T29" s="136"/>
      <c r="U29" s="1"/>
      <c r="V29" s="2"/>
      <c r="W29" s="2"/>
      <c r="X29" s="2"/>
    </row>
  </sheetData>
  <mergeCells count="10">
    <mergeCell ref="B17:T18"/>
    <mergeCell ref="F19:P19"/>
    <mergeCell ref="M27:N27"/>
    <mergeCell ref="H29:K29"/>
    <mergeCell ref="L29:O29"/>
    <mergeCell ref="M12:N12"/>
    <mergeCell ref="H14:K14"/>
    <mergeCell ref="L14:O14"/>
    <mergeCell ref="F4:P4"/>
    <mergeCell ref="B2:T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workbookViewId="0">
      <selection activeCell="D14" sqref="D14"/>
    </sheetView>
  </sheetViews>
  <sheetFormatPr baseColWidth="10" defaultRowHeight="15" x14ac:dyDescent="0.25"/>
  <cols>
    <col min="10" max="10" width="16.140625" customWidth="1"/>
  </cols>
  <sheetData>
    <row r="1" spans="2:24" x14ac:dyDescent="0.25">
      <c r="B1" s="159" t="s">
        <v>85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"/>
      <c r="V1" s="2"/>
      <c r="W1" s="2"/>
      <c r="X1" s="2"/>
    </row>
    <row r="2" spans="2:24" ht="18.75" customHeight="1" x14ac:dyDescent="0.25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"/>
      <c r="V2" s="2"/>
      <c r="W2" s="2"/>
      <c r="X2" s="2"/>
    </row>
    <row r="3" spans="2:24" x14ac:dyDescent="0.25">
      <c r="B3" s="3"/>
      <c r="C3" s="4"/>
      <c r="D3" s="3"/>
      <c r="E3" s="5"/>
      <c r="F3" s="6"/>
      <c r="G3" s="4"/>
      <c r="H3" s="7"/>
      <c r="I3" s="4"/>
      <c r="J3" s="4"/>
      <c r="K3" s="4"/>
      <c r="L3" s="4"/>
      <c r="M3" s="4"/>
      <c r="N3" s="8"/>
      <c r="O3" s="4"/>
      <c r="P3" s="4"/>
      <c r="Q3" s="4"/>
      <c r="R3" s="5"/>
      <c r="S3" s="5"/>
      <c r="T3" s="3"/>
      <c r="U3" s="1"/>
      <c r="V3" s="2"/>
      <c r="W3" s="2"/>
      <c r="X3" s="2"/>
    </row>
    <row r="4" spans="2:24" s="65" customFormat="1" ht="25.5" customHeight="1" x14ac:dyDescent="0.2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66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67" t="s">
        <v>16</v>
      </c>
      <c r="S4" s="67"/>
      <c r="T4" s="9"/>
      <c r="U4" s="68"/>
      <c r="V4" s="69"/>
      <c r="W4" s="69"/>
      <c r="X4" s="69"/>
    </row>
    <row r="13" spans="2:24" s="10" customFormat="1" x14ac:dyDescent="0.25">
      <c r="B13" s="122"/>
      <c r="C13" s="122"/>
      <c r="D13" s="122"/>
      <c r="E13" s="122"/>
      <c r="F13" s="122"/>
      <c r="G13" s="123"/>
      <c r="H13" s="124"/>
      <c r="I13" s="125"/>
      <c r="J13" s="125"/>
      <c r="K13" s="126"/>
      <c r="L13" s="124"/>
      <c r="M13" s="122"/>
      <c r="N13" s="127"/>
      <c r="O13" s="122"/>
      <c r="P13" s="124"/>
      <c r="Q13" s="124"/>
      <c r="R13" s="122"/>
      <c r="S13" s="128"/>
      <c r="T13" s="129"/>
      <c r="U13" s="12"/>
      <c r="V13" s="13"/>
      <c r="W13" s="14"/>
      <c r="X13" s="14"/>
    </row>
    <row r="15" spans="2:24" s="10" customFormat="1" x14ac:dyDescent="0.25">
      <c r="B15" s="122"/>
      <c r="C15" s="122"/>
      <c r="D15" s="122"/>
      <c r="E15" s="122"/>
      <c r="F15" s="122"/>
      <c r="G15" s="123"/>
      <c r="H15" s="124"/>
      <c r="I15" s="125"/>
      <c r="J15" s="125"/>
      <c r="K15" s="126"/>
      <c r="L15" s="124"/>
      <c r="M15" s="122"/>
      <c r="N15" s="127"/>
      <c r="O15" s="122"/>
      <c r="P15" s="124"/>
      <c r="Q15" s="124"/>
      <c r="R15" s="122"/>
      <c r="S15" s="71"/>
      <c r="T15" s="129"/>
      <c r="U15" s="12"/>
      <c r="V15" s="13"/>
      <c r="W15" s="14"/>
      <c r="X15" s="14"/>
    </row>
    <row r="16" spans="2:24" x14ac:dyDescent="0.25">
      <c r="B16" s="164" t="s">
        <v>70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</row>
    <row r="17" spans="2:18" x14ac:dyDescent="0.25"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9" spans="2:18" s="27" customFormat="1" x14ac:dyDescent="0.25">
      <c r="B19" s="102">
        <v>44316</v>
      </c>
      <c r="C19" s="103" t="s">
        <v>99</v>
      </c>
      <c r="D19" s="104">
        <v>2175.4850000000001</v>
      </c>
      <c r="E19" s="105"/>
      <c r="F19" s="103"/>
      <c r="G19" s="101">
        <v>44744</v>
      </c>
      <c r="H19" s="106" t="s">
        <v>39</v>
      </c>
      <c r="I19" s="101" t="s">
        <v>29</v>
      </c>
      <c r="J19" s="107" t="s">
        <v>98</v>
      </c>
      <c r="K19" s="108" t="str">
        <f>CONCATENATE(F19,"/",C19,)</f>
        <v>/Estadia 30.04.2021 Rem 44744 44AB4T LP16</v>
      </c>
      <c r="L19" s="109" t="s">
        <v>88</v>
      </c>
      <c r="M19" s="109">
        <v>1</v>
      </c>
      <c r="N19" s="109"/>
      <c r="O19" s="109"/>
      <c r="P19" s="109" t="s">
        <v>90</v>
      </c>
      <c r="Q19" s="110">
        <f>D19</f>
        <v>2175.4850000000001</v>
      </c>
      <c r="R19" s="111">
        <f>Q19*0.16</f>
        <v>348.07760000000002</v>
      </c>
    </row>
    <row r="22" spans="2:18" x14ac:dyDescent="0.25">
      <c r="H22" s="151">
        <v>65138</v>
      </c>
      <c r="I22" s="150">
        <v>6955.57</v>
      </c>
      <c r="J22" s="151">
        <v>4500504522</v>
      </c>
    </row>
    <row r="23" spans="2:18" x14ac:dyDescent="0.25">
      <c r="H23" s="151">
        <v>65159</v>
      </c>
      <c r="I23" s="150">
        <v>9040.31</v>
      </c>
      <c r="J23" s="151">
        <v>4500504523</v>
      </c>
    </row>
    <row r="24" spans="2:18" x14ac:dyDescent="0.25">
      <c r="H24" s="151">
        <v>65158</v>
      </c>
      <c r="I24" s="150">
        <v>8996.7099999999991</v>
      </c>
      <c r="J24" s="151">
        <v>4500504525</v>
      </c>
    </row>
    <row r="25" spans="2:18" x14ac:dyDescent="0.25">
      <c r="H25" s="151">
        <v>65168</v>
      </c>
      <c r="I25" s="150">
        <v>7049.58</v>
      </c>
      <c r="J25" s="151">
        <v>4500504524</v>
      </c>
    </row>
    <row r="26" spans="2:18" x14ac:dyDescent="0.25">
      <c r="H26" s="151">
        <v>65193</v>
      </c>
      <c r="I26" s="150">
        <v>8974.91</v>
      </c>
      <c r="J26" s="151">
        <v>4500504528</v>
      </c>
    </row>
    <row r="27" spans="2:18" x14ac:dyDescent="0.25">
      <c r="H27" s="151">
        <v>65199</v>
      </c>
      <c r="I27" s="150">
        <v>7049.58</v>
      </c>
      <c r="J27" s="151">
        <v>4500504527</v>
      </c>
    </row>
    <row r="28" spans="2:18" x14ac:dyDescent="0.25">
      <c r="H28" s="151">
        <v>62654</v>
      </c>
      <c r="I28" s="150">
        <v>12223.11</v>
      </c>
      <c r="J28" s="151">
        <v>4500504529</v>
      </c>
    </row>
    <row r="46" spans="4:4" x14ac:dyDescent="0.25">
      <c r="D46" s="100"/>
    </row>
  </sheetData>
  <mergeCells count="2">
    <mergeCell ref="B1:T2"/>
    <mergeCell ref="B16:R1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6"/>
  <sheetViews>
    <sheetView workbookViewId="0">
      <selection activeCell="J17" sqref="J17:J18"/>
    </sheetView>
  </sheetViews>
  <sheetFormatPr baseColWidth="10" defaultRowHeight="15" x14ac:dyDescent="0.25"/>
  <cols>
    <col min="2" max="2" width="13.28515625" customWidth="1"/>
    <col min="3" max="3" width="13.140625" customWidth="1"/>
    <col min="9" max="9" width="15.5703125" bestFit="1" customWidth="1"/>
  </cols>
  <sheetData>
    <row r="2" spans="2:24" ht="15" customHeight="1" x14ac:dyDescent="0.25">
      <c r="B2" s="159" t="s">
        <v>81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85"/>
      <c r="Q2" s="85"/>
      <c r="R2" s="85"/>
      <c r="S2" s="85"/>
      <c r="T2" s="85"/>
      <c r="U2" s="1"/>
      <c r="V2" s="2"/>
      <c r="W2" s="2"/>
      <c r="X2" s="2"/>
    </row>
    <row r="3" spans="2:24" ht="18.75" customHeight="1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85"/>
      <c r="Q3" s="85"/>
      <c r="R3" s="85"/>
      <c r="S3" s="85"/>
      <c r="T3" s="85"/>
      <c r="U3" s="1"/>
      <c r="V3" s="2"/>
      <c r="W3" s="2"/>
      <c r="X3" s="2"/>
    </row>
    <row r="4" spans="2:24" s="27" customFormat="1" ht="25.5" x14ac:dyDescent="0.25">
      <c r="B4" s="81" t="s">
        <v>1</v>
      </c>
      <c r="C4" s="82" t="s">
        <v>2</v>
      </c>
      <c r="D4" s="82" t="s">
        <v>9</v>
      </c>
      <c r="E4" s="82" t="s">
        <v>12</v>
      </c>
      <c r="F4" s="82" t="s">
        <v>13</v>
      </c>
      <c r="G4" s="82" t="s">
        <v>14</v>
      </c>
      <c r="H4" s="82" t="s">
        <v>15</v>
      </c>
      <c r="I4" s="82" t="s">
        <v>16</v>
      </c>
      <c r="J4" s="82"/>
      <c r="K4" s="82"/>
      <c r="L4" s="25"/>
      <c r="M4" s="26"/>
      <c r="N4" s="26"/>
      <c r="O4" s="26"/>
    </row>
    <row r="5" spans="2:24" s="10" customFormat="1" x14ac:dyDescent="0.25">
      <c r="B5" s="71" t="s">
        <v>78</v>
      </c>
      <c r="C5" s="72" t="s">
        <v>82</v>
      </c>
      <c r="D5" s="73">
        <v>14363.5</v>
      </c>
      <c r="E5" s="86">
        <v>16182241</v>
      </c>
      <c r="F5" s="74">
        <v>4500482244</v>
      </c>
      <c r="G5" s="75" t="s">
        <v>32</v>
      </c>
      <c r="H5" s="76" t="s">
        <v>43</v>
      </c>
      <c r="I5" s="11" t="s">
        <v>45</v>
      </c>
      <c r="J5" s="87" t="str">
        <f t="shared" ref="J5:J10" si="0">C5&amp;" "&amp;B5&amp;" "&amp;G5</f>
        <v>KM ADICIONAL 10.03.2021 P52</v>
      </c>
      <c r="K5" s="11" t="str">
        <f t="shared" ref="K5:K10" si="1">CONCATENATE(F5,"/",C5,)</f>
        <v>4500482244/KM ADICIONAL</v>
      </c>
      <c r="L5" s="12" t="str">
        <f>VLOOKUP(G5,[2]Hoja3!$D$41:$F$120,3,0)</f>
        <v>PTSE00362</v>
      </c>
      <c r="M5" s="13">
        <f t="shared" ref="M5:M10" si="2">SUM(D5*96)/100</f>
        <v>13788.96</v>
      </c>
      <c r="N5" s="14">
        <f t="shared" ref="N5:N10" si="3">SUM(M5/96)*100</f>
        <v>14363.5</v>
      </c>
      <c r="O5" s="14">
        <f t="shared" ref="O5:O10" si="4">N5*0.16</f>
        <v>2298.16</v>
      </c>
    </row>
    <row r="6" spans="2:24" s="10" customFormat="1" x14ac:dyDescent="0.25">
      <c r="B6" s="71" t="s">
        <v>78</v>
      </c>
      <c r="C6" s="72" t="s">
        <v>82</v>
      </c>
      <c r="D6" s="73">
        <v>14363.5</v>
      </c>
      <c r="E6" s="86">
        <v>16182242</v>
      </c>
      <c r="F6" s="74">
        <v>4500482245</v>
      </c>
      <c r="G6" s="75" t="s">
        <v>61</v>
      </c>
      <c r="H6" s="76" t="s">
        <v>69</v>
      </c>
      <c r="I6" s="11" t="s">
        <v>66</v>
      </c>
      <c r="J6" s="87" t="str">
        <f t="shared" si="0"/>
        <v>KM ADICIONAL 10.03.2021 P53</v>
      </c>
      <c r="K6" s="11" t="str">
        <f t="shared" si="1"/>
        <v>4500482245/KM ADICIONAL</v>
      </c>
      <c r="L6" s="12" t="str">
        <f>VLOOKUP(G6,[2]Hoja3!$D$41:$F$120,3,0)</f>
        <v>PTSE00359</v>
      </c>
      <c r="M6" s="13">
        <f t="shared" si="2"/>
        <v>13788.96</v>
      </c>
      <c r="N6" s="14">
        <f t="shared" si="3"/>
        <v>14363.5</v>
      </c>
      <c r="O6" s="14">
        <f t="shared" si="4"/>
        <v>2298.16</v>
      </c>
    </row>
    <row r="7" spans="2:24" s="10" customFormat="1" x14ac:dyDescent="0.25">
      <c r="B7" s="71" t="s">
        <v>79</v>
      </c>
      <c r="C7" s="72" t="s">
        <v>82</v>
      </c>
      <c r="D7" s="73">
        <v>14363.5</v>
      </c>
      <c r="E7" s="86">
        <v>16182243</v>
      </c>
      <c r="F7" s="74">
        <v>4500482540</v>
      </c>
      <c r="G7" s="75" t="s">
        <v>33</v>
      </c>
      <c r="H7" s="76" t="s">
        <v>44</v>
      </c>
      <c r="I7" s="11" t="s">
        <v>60</v>
      </c>
      <c r="J7" s="87" t="str">
        <f t="shared" si="0"/>
        <v>KM ADICIONAL 11.03.2021 P37</v>
      </c>
      <c r="K7" s="11" t="str">
        <f t="shared" si="1"/>
        <v>4500482540/KM ADICIONAL</v>
      </c>
      <c r="L7" s="12" t="str">
        <f>VLOOKUP(G7,[2]Hoja3!$D$41:$F$120,3,0)</f>
        <v>PTSE00308</v>
      </c>
      <c r="M7" s="13">
        <f t="shared" si="2"/>
        <v>13788.96</v>
      </c>
      <c r="N7" s="14">
        <f t="shared" si="3"/>
        <v>14363.5</v>
      </c>
      <c r="O7" s="14">
        <f t="shared" si="4"/>
        <v>2298.16</v>
      </c>
    </row>
    <row r="8" spans="2:24" s="10" customFormat="1" x14ac:dyDescent="0.25">
      <c r="B8" s="71" t="s">
        <v>79</v>
      </c>
      <c r="C8" s="72" t="s">
        <v>82</v>
      </c>
      <c r="D8" s="73">
        <v>14363.5</v>
      </c>
      <c r="E8" s="86">
        <v>16182244</v>
      </c>
      <c r="F8" s="74">
        <v>4500482541</v>
      </c>
      <c r="G8" s="75" t="s">
        <v>51</v>
      </c>
      <c r="H8" s="76" t="s">
        <v>57</v>
      </c>
      <c r="I8" s="11" t="s">
        <v>58</v>
      </c>
      <c r="J8" s="87" t="str">
        <f t="shared" si="0"/>
        <v>KM ADICIONAL 11.03.2021 P38</v>
      </c>
      <c r="K8" s="11" t="str">
        <f t="shared" si="1"/>
        <v>4500482541/KM ADICIONAL</v>
      </c>
      <c r="L8" s="12" t="str">
        <f>VLOOKUP(G8,[2]Hoja3!$D$41:$F$120,3,0)</f>
        <v>PTSE00309</v>
      </c>
      <c r="M8" s="13">
        <f t="shared" si="2"/>
        <v>13788.96</v>
      </c>
      <c r="N8" s="14">
        <f t="shared" si="3"/>
        <v>14363.5</v>
      </c>
      <c r="O8" s="14">
        <f t="shared" si="4"/>
        <v>2298.16</v>
      </c>
    </row>
    <row r="9" spans="2:24" s="10" customFormat="1" x14ac:dyDescent="0.25">
      <c r="B9" s="71" t="s">
        <v>80</v>
      </c>
      <c r="C9" s="72" t="s">
        <v>82</v>
      </c>
      <c r="D9" s="73">
        <v>14363.5</v>
      </c>
      <c r="E9" s="86">
        <v>16182245</v>
      </c>
      <c r="F9" s="74">
        <v>4500482542</v>
      </c>
      <c r="G9" s="75" t="s">
        <v>32</v>
      </c>
      <c r="H9" s="76" t="s">
        <v>43</v>
      </c>
      <c r="I9" s="11" t="s">
        <v>45</v>
      </c>
      <c r="J9" s="87" t="str">
        <f t="shared" si="0"/>
        <v>KM ADICIONAL 12.03.2021 P52</v>
      </c>
      <c r="K9" s="11" t="str">
        <f t="shared" si="1"/>
        <v>4500482542/KM ADICIONAL</v>
      </c>
      <c r="L9" s="12" t="str">
        <f>VLOOKUP(G9,[2]Hoja3!$D$41:$F$120,3,0)</f>
        <v>PTSE00362</v>
      </c>
      <c r="M9" s="13">
        <f t="shared" si="2"/>
        <v>13788.96</v>
      </c>
      <c r="N9" s="14">
        <f t="shared" si="3"/>
        <v>14363.5</v>
      </c>
      <c r="O9" s="14">
        <f t="shared" si="4"/>
        <v>2298.16</v>
      </c>
    </row>
    <row r="10" spans="2:24" s="10" customFormat="1" x14ac:dyDescent="0.25">
      <c r="B10" s="71" t="s">
        <v>80</v>
      </c>
      <c r="C10" s="72" t="s">
        <v>82</v>
      </c>
      <c r="D10" s="73">
        <v>14363.5</v>
      </c>
      <c r="E10" s="86">
        <v>16182246</v>
      </c>
      <c r="F10" s="74">
        <v>4500482545</v>
      </c>
      <c r="G10" s="75" t="s">
        <v>61</v>
      </c>
      <c r="H10" s="76" t="s">
        <v>69</v>
      </c>
      <c r="I10" s="11" t="s">
        <v>66</v>
      </c>
      <c r="J10" s="87" t="str">
        <f t="shared" si="0"/>
        <v>KM ADICIONAL 12.03.2021 P53</v>
      </c>
      <c r="K10" s="11" t="str">
        <f t="shared" si="1"/>
        <v>4500482545/KM ADICIONAL</v>
      </c>
      <c r="L10" s="12" t="str">
        <f>VLOOKUP(G10,[2]Hoja3!$D$41:$F$120,3,0)</f>
        <v>PTSE00359</v>
      </c>
      <c r="M10" s="13">
        <f t="shared" si="2"/>
        <v>13788.96</v>
      </c>
      <c r="N10" s="14">
        <f t="shared" si="3"/>
        <v>14363.5</v>
      </c>
      <c r="O10" s="14">
        <f t="shared" si="4"/>
        <v>2298.16</v>
      </c>
    </row>
    <row r="11" spans="2:24" s="27" customFormat="1" x14ac:dyDescent="0.25">
      <c r="B11" s="43"/>
      <c r="C11" s="44"/>
      <c r="D11" s="45"/>
      <c r="E11" s="46"/>
      <c r="F11" s="46"/>
      <c r="G11" s="47"/>
      <c r="H11" s="47"/>
      <c r="I11" s="48"/>
      <c r="J11" s="48"/>
      <c r="K11" s="48"/>
      <c r="L11" s="40"/>
      <c r="M11" s="41"/>
      <c r="N11" s="42"/>
      <c r="O11" s="42"/>
    </row>
    <row r="12" spans="2:24" s="27" customFormat="1" x14ac:dyDescent="0.25">
      <c r="B12" s="50"/>
      <c r="C12" s="44"/>
      <c r="D12" s="51"/>
      <c r="E12" s="52"/>
      <c r="F12" s="50"/>
      <c r="G12" s="53"/>
      <c r="H12" s="50"/>
      <c r="I12" s="48"/>
      <c r="J12" s="48"/>
      <c r="K12" s="48"/>
      <c r="L12" s="40"/>
      <c r="M12" s="54">
        <f>SUM(M4:M10)</f>
        <v>82733.75999999998</v>
      </c>
      <c r="N12" s="54">
        <f>SUM(N4:N10)</f>
        <v>86181</v>
      </c>
      <c r="O12" s="54">
        <f>SUM(O4:O10)</f>
        <v>13788.96</v>
      </c>
    </row>
    <row r="13" spans="2:24" s="27" customFormat="1" ht="15.75" x14ac:dyDescent="0.25">
      <c r="B13" s="28"/>
      <c r="C13" s="29"/>
      <c r="D13" s="28"/>
      <c r="E13" s="55"/>
      <c r="F13" s="56"/>
      <c r="G13" s="56"/>
      <c r="H13" s="28"/>
      <c r="I13" s="57"/>
      <c r="J13" s="160">
        <f>M12+O12</f>
        <v>96522.719999999972</v>
      </c>
      <c r="K13" s="160"/>
      <c r="L13" s="30"/>
    </row>
    <row r="14" spans="2:24" s="27" customFormat="1" x14ac:dyDescent="0.25"/>
    <row r="15" spans="2:24" s="27" customFormat="1" ht="23.25" x14ac:dyDescent="0.3">
      <c r="B15" s="58"/>
      <c r="D15" s="59"/>
      <c r="E15" s="60"/>
      <c r="F15" s="60"/>
      <c r="G15" s="165" t="s">
        <v>19</v>
      </c>
      <c r="H15" s="165"/>
      <c r="I15" s="83">
        <v>4500115048</v>
      </c>
      <c r="J15" s="70"/>
      <c r="K15" s="61"/>
      <c r="L15" s="25"/>
      <c r="M15" s="26"/>
      <c r="N15" s="26"/>
      <c r="O15" s="26"/>
    </row>
    <row r="16" spans="2:24" s="27" customFormat="1" x14ac:dyDescent="0.25">
      <c r="G16" s="84"/>
      <c r="H16" s="84"/>
      <c r="I16" s="84"/>
    </row>
  </sheetData>
  <mergeCells count="3">
    <mergeCell ref="J13:K13"/>
    <mergeCell ref="G15:H15"/>
    <mergeCell ref="B2:O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1"/>
  <sheetViews>
    <sheetView workbookViewId="0">
      <selection activeCell="B4" sqref="B4:N4"/>
    </sheetView>
  </sheetViews>
  <sheetFormatPr baseColWidth="10" defaultRowHeight="15" x14ac:dyDescent="0.25"/>
  <cols>
    <col min="1" max="1" width="11.42578125" style="27"/>
    <col min="2" max="2" width="4.5703125" style="27" customWidth="1"/>
    <col min="3" max="3" width="14.7109375" style="27" bestFit="1" customWidth="1"/>
    <col min="4" max="5" width="11.42578125" style="27"/>
    <col min="6" max="6" width="12.85546875" style="27" customWidth="1"/>
    <col min="7" max="7" width="38" style="27" bestFit="1" customWidth="1"/>
    <col min="8" max="8" width="11.85546875" style="27" customWidth="1"/>
    <col min="9" max="9" width="3.7109375" style="27" customWidth="1"/>
    <col min="10" max="11" width="1.7109375" style="27" customWidth="1"/>
    <col min="12" max="12" width="6.85546875" style="27" customWidth="1"/>
    <col min="13" max="13" width="10.28515625" style="27" customWidth="1"/>
    <col min="14" max="14" width="9" style="27" customWidth="1"/>
    <col min="15" max="16384" width="11.42578125" style="27"/>
  </cols>
  <sheetData>
    <row r="3" spans="2:14" ht="32.25" customHeight="1" x14ac:dyDescent="0.25">
      <c r="B3" s="164" t="s">
        <v>497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4" ht="24.75" customHeight="1" x14ac:dyDescent="0.25">
      <c r="B4" s="166" t="s">
        <v>558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2:14" ht="1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ht="25.5" x14ac:dyDescent="0.25">
      <c r="B6" s="82"/>
      <c r="C6" s="82"/>
      <c r="D6" s="82" t="s">
        <v>9</v>
      </c>
      <c r="E6" s="82" t="s">
        <v>13</v>
      </c>
      <c r="F6" s="82" t="s">
        <v>12</v>
      </c>
      <c r="G6" s="82" t="s">
        <v>87</v>
      </c>
      <c r="H6" s="25"/>
      <c r="I6" s="25"/>
      <c r="J6" s="25"/>
      <c r="K6" s="25"/>
      <c r="L6" s="25"/>
      <c r="M6" s="26"/>
      <c r="N6" s="26"/>
    </row>
    <row r="7" spans="2:14" x14ac:dyDescent="0.25">
      <c r="B7" s="90">
        <v>1</v>
      </c>
      <c r="C7" s="32" t="s">
        <v>18</v>
      </c>
      <c r="D7" s="33">
        <v>2175.4850000000001</v>
      </c>
      <c r="E7" s="79">
        <v>4500508378</v>
      </c>
      <c r="F7" s="79">
        <v>16193338</v>
      </c>
      <c r="G7" s="80" t="s">
        <v>498</v>
      </c>
      <c r="H7" s="40" t="s">
        <v>88</v>
      </c>
      <c r="I7" s="40">
        <v>1</v>
      </c>
      <c r="J7" s="40"/>
      <c r="K7" s="40"/>
      <c r="L7" s="40" t="s">
        <v>90</v>
      </c>
      <c r="M7" s="42">
        <f>D7</f>
        <v>2175.4850000000001</v>
      </c>
      <c r="N7" s="42">
        <f>M7*0.16</f>
        <v>348.07760000000002</v>
      </c>
    </row>
    <row r="8" spans="2:14" x14ac:dyDescent="0.25">
      <c r="B8" s="90">
        <v>2</v>
      </c>
      <c r="C8" s="32" t="s">
        <v>18</v>
      </c>
      <c r="D8" s="33">
        <v>2175.4850000000001</v>
      </c>
      <c r="E8" s="79">
        <v>4500508378</v>
      </c>
      <c r="F8" s="79">
        <v>16193338</v>
      </c>
      <c r="G8" s="80" t="s">
        <v>499</v>
      </c>
      <c r="H8" s="40" t="s">
        <v>88</v>
      </c>
      <c r="I8" s="40">
        <v>1</v>
      </c>
      <c r="J8" s="40"/>
      <c r="K8" s="40"/>
      <c r="L8" s="40" t="s">
        <v>90</v>
      </c>
      <c r="M8" s="42">
        <f>D8</f>
        <v>2175.4850000000001</v>
      </c>
      <c r="N8" s="42">
        <f>M8*0.16</f>
        <v>348.07760000000002</v>
      </c>
    </row>
    <row r="9" spans="2:14" x14ac:dyDescent="0.25">
      <c r="B9" s="90">
        <v>3</v>
      </c>
      <c r="C9" s="32" t="s">
        <v>18</v>
      </c>
      <c r="D9" s="33">
        <v>2175.4850000000001</v>
      </c>
      <c r="E9" s="79">
        <v>4500508378</v>
      </c>
      <c r="F9" s="79">
        <v>16193338</v>
      </c>
      <c r="G9" s="80" t="s">
        <v>500</v>
      </c>
      <c r="H9" s="40" t="s">
        <v>88</v>
      </c>
      <c r="I9" s="40">
        <v>1</v>
      </c>
      <c r="J9" s="40"/>
      <c r="K9" s="40"/>
      <c r="L9" s="40" t="s">
        <v>90</v>
      </c>
      <c r="M9" s="42">
        <f t="shared" ref="M9:M55" si="0">D9</f>
        <v>2175.4850000000001</v>
      </c>
      <c r="N9" s="42">
        <f t="shared" ref="N9:N55" si="1">M9*0.16</f>
        <v>348.07760000000002</v>
      </c>
    </row>
    <row r="10" spans="2:14" x14ac:dyDescent="0.25">
      <c r="B10" s="90">
        <v>4</v>
      </c>
      <c r="C10" s="32" t="s">
        <v>18</v>
      </c>
      <c r="D10" s="33">
        <v>2175.4850000000001</v>
      </c>
      <c r="E10" s="79">
        <v>4500508378</v>
      </c>
      <c r="F10" s="79">
        <v>16193338</v>
      </c>
      <c r="G10" s="80" t="s">
        <v>501</v>
      </c>
      <c r="H10" s="40" t="s">
        <v>88</v>
      </c>
      <c r="I10" s="40">
        <v>1</v>
      </c>
      <c r="J10" s="40"/>
      <c r="K10" s="40"/>
      <c r="L10" s="40" t="s">
        <v>90</v>
      </c>
      <c r="M10" s="42">
        <f t="shared" si="0"/>
        <v>2175.4850000000001</v>
      </c>
      <c r="N10" s="42">
        <f t="shared" si="1"/>
        <v>348.07760000000002</v>
      </c>
    </row>
    <row r="11" spans="2:14" x14ac:dyDescent="0.25">
      <c r="B11" s="90">
        <v>5</v>
      </c>
      <c r="C11" s="32" t="s">
        <v>18</v>
      </c>
      <c r="D11" s="33">
        <v>1910.31</v>
      </c>
      <c r="E11" s="79">
        <v>4500508378</v>
      </c>
      <c r="F11" s="79">
        <v>16193338</v>
      </c>
      <c r="G11" s="80" t="s">
        <v>502</v>
      </c>
      <c r="H11" s="40" t="s">
        <v>88</v>
      </c>
      <c r="I11" s="40">
        <v>1</v>
      </c>
      <c r="J11" s="40"/>
      <c r="K11" s="40"/>
      <c r="L11" s="40" t="s">
        <v>90</v>
      </c>
      <c r="M11" s="42">
        <f t="shared" si="0"/>
        <v>1910.31</v>
      </c>
      <c r="N11" s="42">
        <f t="shared" si="1"/>
        <v>305.64960000000002</v>
      </c>
    </row>
    <row r="12" spans="2:14" x14ac:dyDescent="0.25">
      <c r="B12" s="90">
        <v>6</v>
      </c>
      <c r="C12" s="32" t="s">
        <v>18</v>
      </c>
      <c r="D12" s="33">
        <v>2175.4850000000001</v>
      </c>
      <c r="E12" s="79">
        <v>4500508378</v>
      </c>
      <c r="F12" s="79">
        <v>16193338</v>
      </c>
      <c r="G12" s="80" t="s">
        <v>503</v>
      </c>
      <c r="H12" s="40" t="s">
        <v>88</v>
      </c>
      <c r="I12" s="40">
        <v>1</v>
      </c>
      <c r="J12" s="40"/>
      <c r="K12" s="40"/>
      <c r="L12" s="40" t="s">
        <v>90</v>
      </c>
      <c r="M12" s="42">
        <f t="shared" si="0"/>
        <v>2175.4850000000001</v>
      </c>
      <c r="N12" s="42">
        <f t="shared" si="1"/>
        <v>348.07760000000002</v>
      </c>
    </row>
    <row r="13" spans="2:14" x14ac:dyDescent="0.25">
      <c r="B13" s="90">
        <v>7</v>
      </c>
      <c r="C13" s="32" t="s">
        <v>18</v>
      </c>
      <c r="D13" s="33">
        <v>1910.31</v>
      </c>
      <c r="E13" s="79">
        <v>4500508378</v>
      </c>
      <c r="F13" s="79">
        <v>16193338</v>
      </c>
      <c r="G13" s="80" t="s">
        <v>504</v>
      </c>
      <c r="H13" s="40" t="s">
        <v>88</v>
      </c>
      <c r="I13" s="40">
        <v>1</v>
      </c>
      <c r="J13" s="40"/>
      <c r="K13" s="40"/>
      <c r="L13" s="40" t="s">
        <v>90</v>
      </c>
      <c r="M13" s="42">
        <f t="shared" si="0"/>
        <v>1910.31</v>
      </c>
      <c r="N13" s="42">
        <f t="shared" si="1"/>
        <v>305.64960000000002</v>
      </c>
    </row>
    <row r="14" spans="2:14" x14ac:dyDescent="0.25">
      <c r="B14" s="90">
        <v>8</v>
      </c>
      <c r="C14" s="32" t="s">
        <v>18</v>
      </c>
      <c r="D14" s="33">
        <v>2321.54</v>
      </c>
      <c r="E14" s="79">
        <v>4500508378</v>
      </c>
      <c r="F14" s="79">
        <v>16193338</v>
      </c>
      <c r="G14" s="80" t="s">
        <v>505</v>
      </c>
      <c r="H14" s="40" t="s">
        <v>88</v>
      </c>
      <c r="I14" s="40">
        <v>1</v>
      </c>
      <c r="J14" s="40"/>
      <c r="K14" s="40"/>
      <c r="L14" s="40" t="s">
        <v>90</v>
      </c>
      <c r="M14" s="42">
        <f t="shared" si="0"/>
        <v>2321.54</v>
      </c>
      <c r="N14" s="42">
        <f t="shared" si="1"/>
        <v>371.44639999999998</v>
      </c>
    </row>
    <row r="15" spans="2:14" x14ac:dyDescent="0.25">
      <c r="B15" s="90">
        <v>9</v>
      </c>
      <c r="C15" s="32" t="s">
        <v>18</v>
      </c>
      <c r="D15" s="33">
        <v>2321.54</v>
      </c>
      <c r="E15" s="79">
        <v>4500508378</v>
      </c>
      <c r="F15" s="79">
        <v>16193338</v>
      </c>
      <c r="G15" s="80" t="s">
        <v>506</v>
      </c>
      <c r="H15" s="40" t="s">
        <v>88</v>
      </c>
      <c r="I15" s="40">
        <v>1</v>
      </c>
      <c r="J15" s="40"/>
      <c r="K15" s="40"/>
      <c r="L15" s="40" t="s">
        <v>90</v>
      </c>
      <c r="M15" s="42">
        <f t="shared" si="0"/>
        <v>2321.54</v>
      </c>
      <c r="N15" s="42">
        <f t="shared" si="1"/>
        <v>371.44639999999998</v>
      </c>
    </row>
    <row r="16" spans="2:14" x14ac:dyDescent="0.25">
      <c r="B16" s="90">
        <v>10</v>
      </c>
      <c r="C16" s="32" t="s">
        <v>18</v>
      </c>
      <c r="D16" s="33">
        <v>2321.54</v>
      </c>
      <c r="E16" s="79">
        <v>4500508378</v>
      </c>
      <c r="F16" s="79">
        <v>16193338</v>
      </c>
      <c r="G16" s="80" t="s">
        <v>507</v>
      </c>
      <c r="H16" s="40" t="s">
        <v>88</v>
      </c>
      <c r="I16" s="40">
        <v>1</v>
      </c>
      <c r="J16" s="40"/>
      <c r="K16" s="40"/>
      <c r="L16" s="40" t="s">
        <v>90</v>
      </c>
      <c r="M16" s="42">
        <f t="shared" si="0"/>
        <v>2321.54</v>
      </c>
      <c r="N16" s="42">
        <f t="shared" si="1"/>
        <v>371.44639999999998</v>
      </c>
    </row>
    <row r="17" spans="2:14" x14ac:dyDescent="0.25">
      <c r="B17" s="90">
        <v>11</v>
      </c>
      <c r="C17" s="32" t="s">
        <v>18</v>
      </c>
      <c r="D17" s="33">
        <v>2321.54</v>
      </c>
      <c r="E17" s="79">
        <v>4500508378</v>
      </c>
      <c r="F17" s="79">
        <v>16193338</v>
      </c>
      <c r="G17" s="80" t="s">
        <v>508</v>
      </c>
      <c r="H17" s="40" t="s">
        <v>88</v>
      </c>
      <c r="I17" s="40">
        <v>1</v>
      </c>
      <c r="J17" s="40"/>
      <c r="K17" s="40"/>
      <c r="L17" s="40" t="s">
        <v>90</v>
      </c>
      <c r="M17" s="42">
        <f t="shared" ref="M17:M29" si="2">D17</f>
        <v>2321.54</v>
      </c>
      <c r="N17" s="42">
        <f t="shared" ref="N17:N29" si="3">M17*0.16</f>
        <v>371.44639999999998</v>
      </c>
    </row>
    <row r="18" spans="2:14" x14ac:dyDescent="0.25">
      <c r="B18" s="90">
        <v>12</v>
      </c>
      <c r="C18" s="32" t="s">
        <v>18</v>
      </c>
      <c r="D18" s="33">
        <v>2175.4850000000001</v>
      </c>
      <c r="E18" s="79">
        <v>4500508378</v>
      </c>
      <c r="F18" s="79">
        <v>16193338</v>
      </c>
      <c r="G18" s="80" t="s">
        <v>509</v>
      </c>
      <c r="H18" s="40" t="s">
        <v>88</v>
      </c>
      <c r="I18" s="40">
        <v>1</v>
      </c>
      <c r="J18" s="40"/>
      <c r="K18" s="40"/>
      <c r="L18" s="40" t="s">
        <v>90</v>
      </c>
      <c r="M18" s="42">
        <f t="shared" si="2"/>
        <v>2175.4850000000001</v>
      </c>
      <c r="N18" s="42">
        <f t="shared" si="3"/>
        <v>348.07760000000002</v>
      </c>
    </row>
    <row r="19" spans="2:14" x14ac:dyDescent="0.25">
      <c r="B19" s="90">
        <v>13</v>
      </c>
      <c r="C19" s="32" t="s">
        <v>18</v>
      </c>
      <c r="D19" s="33">
        <v>2175.4850000000001</v>
      </c>
      <c r="E19" s="79">
        <v>4500508378</v>
      </c>
      <c r="F19" s="79">
        <v>16193338</v>
      </c>
      <c r="G19" s="80" t="s">
        <v>510</v>
      </c>
      <c r="H19" s="40" t="s">
        <v>88</v>
      </c>
      <c r="I19" s="40">
        <v>1</v>
      </c>
      <c r="J19" s="40"/>
      <c r="K19" s="40"/>
      <c r="L19" s="40" t="s">
        <v>90</v>
      </c>
      <c r="M19" s="42">
        <f t="shared" si="2"/>
        <v>2175.4850000000001</v>
      </c>
      <c r="N19" s="42">
        <f t="shared" si="3"/>
        <v>348.07760000000002</v>
      </c>
    </row>
    <row r="20" spans="2:14" x14ac:dyDescent="0.25">
      <c r="B20" s="90">
        <v>14</v>
      </c>
      <c r="C20" s="32" t="s">
        <v>18</v>
      </c>
      <c r="D20" s="33">
        <v>1910.31</v>
      </c>
      <c r="E20" s="79">
        <v>4500508378</v>
      </c>
      <c r="F20" s="79">
        <v>16193338</v>
      </c>
      <c r="G20" s="80" t="s">
        <v>511</v>
      </c>
      <c r="H20" s="40" t="s">
        <v>88</v>
      </c>
      <c r="I20" s="40">
        <v>1</v>
      </c>
      <c r="J20" s="40"/>
      <c r="K20" s="40"/>
      <c r="L20" s="40" t="s">
        <v>90</v>
      </c>
      <c r="M20" s="42">
        <f t="shared" si="2"/>
        <v>1910.31</v>
      </c>
      <c r="N20" s="42">
        <f t="shared" si="3"/>
        <v>305.64960000000002</v>
      </c>
    </row>
    <row r="21" spans="2:14" x14ac:dyDescent="0.25">
      <c r="B21" s="90">
        <v>15</v>
      </c>
      <c r="C21" s="32" t="s">
        <v>18</v>
      </c>
      <c r="D21" s="33">
        <v>2321.54</v>
      </c>
      <c r="E21" s="79">
        <v>4500508378</v>
      </c>
      <c r="F21" s="79">
        <v>16193338</v>
      </c>
      <c r="G21" s="80" t="s">
        <v>512</v>
      </c>
      <c r="H21" s="40" t="s">
        <v>88</v>
      </c>
      <c r="I21" s="40">
        <v>1</v>
      </c>
      <c r="J21" s="40"/>
      <c r="K21" s="40"/>
      <c r="L21" s="40" t="s">
        <v>90</v>
      </c>
      <c r="M21" s="42">
        <f t="shared" si="2"/>
        <v>2321.54</v>
      </c>
      <c r="N21" s="42">
        <f t="shared" si="3"/>
        <v>371.44639999999998</v>
      </c>
    </row>
    <row r="22" spans="2:14" x14ac:dyDescent="0.25">
      <c r="B22" s="90">
        <v>16</v>
      </c>
      <c r="C22" s="32" t="s">
        <v>18</v>
      </c>
      <c r="D22" s="33">
        <v>2321.54</v>
      </c>
      <c r="E22" s="79">
        <v>4500508378</v>
      </c>
      <c r="F22" s="79">
        <v>16193338</v>
      </c>
      <c r="G22" s="80" t="s">
        <v>513</v>
      </c>
      <c r="H22" s="40" t="s">
        <v>88</v>
      </c>
      <c r="I22" s="40">
        <v>1</v>
      </c>
      <c r="J22" s="40"/>
      <c r="K22" s="40"/>
      <c r="L22" s="40" t="s">
        <v>90</v>
      </c>
      <c r="M22" s="42">
        <f t="shared" si="2"/>
        <v>2321.54</v>
      </c>
      <c r="N22" s="42">
        <f t="shared" si="3"/>
        <v>371.44639999999998</v>
      </c>
    </row>
    <row r="23" spans="2:14" x14ac:dyDescent="0.25">
      <c r="B23" s="90">
        <v>17</v>
      </c>
      <c r="C23" s="32" t="s">
        <v>18</v>
      </c>
      <c r="D23" s="33">
        <v>4100.16</v>
      </c>
      <c r="E23" s="79">
        <v>4500508378</v>
      </c>
      <c r="F23" s="79">
        <v>16193338</v>
      </c>
      <c r="G23" s="80" t="s">
        <v>514</v>
      </c>
      <c r="H23" s="40" t="s">
        <v>88</v>
      </c>
      <c r="I23" s="40">
        <v>1</v>
      </c>
      <c r="J23" s="40"/>
      <c r="K23" s="40"/>
      <c r="L23" s="40" t="s">
        <v>90</v>
      </c>
      <c r="M23" s="42">
        <f t="shared" si="2"/>
        <v>4100.16</v>
      </c>
      <c r="N23" s="42">
        <f t="shared" si="3"/>
        <v>656.02559999999994</v>
      </c>
    </row>
    <row r="24" spans="2:14" x14ac:dyDescent="0.25">
      <c r="B24" s="90">
        <v>18</v>
      </c>
      <c r="C24" s="32" t="s">
        <v>18</v>
      </c>
      <c r="D24" s="33">
        <v>2175.4850000000001</v>
      </c>
      <c r="E24" s="79">
        <v>4500508378</v>
      </c>
      <c r="F24" s="79">
        <v>16193338</v>
      </c>
      <c r="G24" s="80" t="s">
        <v>515</v>
      </c>
      <c r="H24" s="40" t="s">
        <v>88</v>
      </c>
      <c r="I24" s="40">
        <v>1</v>
      </c>
      <c r="J24" s="40"/>
      <c r="K24" s="40"/>
      <c r="L24" s="40" t="s">
        <v>90</v>
      </c>
      <c r="M24" s="42">
        <f t="shared" si="2"/>
        <v>2175.4850000000001</v>
      </c>
      <c r="N24" s="42">
        <f t="shared" si="3"/>
        <v>348.07760000000002</v>
      </c>
    </row>
    <row r="25" spans="2:14" x14ac:dyDescent="0.25">
      <c r="B25" s="90">
        <v>19</v>
      </c>
      <c r="C25" s="32" t="s">
        <v>18</v>
      </c>
      <c r="D25" s="33">
        <v>2175.4850000000001</v>
      </c>
      <c r="E25" s="79">
        <v>4500508378</v>
      </c>
      <c r="F25" s="79">
        <v>16193338</v>
      </c>
      <c r="G25" s="80" t="s">
        <v>516</v>
      </c>
      <c r="H25" s="40" t="s">
        <v>88</v>
      </c>
      <c r="I25" s="40">
        <v>1</v>
      </c>
      <c r="J25" s="40"/>
      <c r="K25" s="40"/>
      <c r="L25" s="40" t="s">
        <v>90</v>
      </c>
      <c r="M25" s="42">
        <f t="shared" si="2"/>
        <v>2175.4850000000001</v>
      </c>
      <c r="N25" s="42">
        <f t="shared" si="3"/>
        <v>348.07760000000002</v>
      </c>
    </row>
    <row r="26" spans="2:14" x14ac:dyDescent="0.25">
      <c r="B26" s="90">
        <v>20</v>
      </c>
      <c r="C26" s="32" t="s">
        <v>18</v>
      </c>
      <c r="D26" s="33">
        <v>1910.31</v>
      </c>
      <c r="E26" s="79">
        <v>4500508378</v>
      </c>
      <c r="F26" s="79">
        <v>16193338</v>
      </c>
      <c r="G26" s="80" t="s">
        <v>517</v>
      </c>
      <c r="H26" s="40" t="s">
        <v>88</v>
      </c>
      <c r="I26" s="40">
        <v>1</v>
      </c>
      <c r="J26" s="40"/>
      <c r="K26" s="40"/>
      <c r="L26" s="40" t="s">
        <v>90</v>
      </c>
      <c r="M26" s="42">
        <f t="shared" si="2"/>
        <v>1910.31</v>
      </c>
      <c r="N26" s="42">
        <f t="shared" si="3"/>
        <v>305.64960000000002</v>
      </c>
    </row>
    <row r="27" spans="2:14" x14ac:dyDescent="0.25">
      <c r="B27" s="90">
        <v>21</v>
      </c>
      <c r="C27" s="32" t="s">
        <v>18</v>
      </c>
      <c r="D27" s="33">
        <v>2175.4850000000001</v>
      </c>
      <c r="E27" s="79">
        <v>4500508378</v>
      </c>
      <c r="F27" s="79">
        <v>16193338</v>
      </c>
      <c r="G27" s="80" t="s">
        <v>518</v>
      </c>
      <c r="H27" s="40" t="s">
        <v>88</v>
      </c>
      <c r="I27" s="40">
        <v>1</v>
      </c>
      <c r="J27" s="40"/>
      <c r="K27" s="40"/>
      <c r="L27" s="40" t="s">
        <v>90</v>
      </c>
      <c r="M27" s="42">
        <f t="shared" si="2"/>
        <v>2175.4850000000001</v>
      </c>
      <c r="N27" s="42">
        <f t="shared" si="3"/>
        <v>348.07760000000002</v>
      </c>
    </row>
    <row r="28" spans="2:14" x14ac:dyDescent="0.25">
      <c r="B28" s="90">
        <v>22</v>
      </c>
      <c r="C28" s="32" t="s">
        <v>18</v>
      </c>
      <c r="D28" s="33">
        <v>4100.16</v>
      </c>
      <c r="E28" s="79">
        <v>4500508378</v>
      </c>
      <c r="F28" s="79">
        <v>16193338</v>
      </c>
      <c r="G28" s="80" t="s">
        <v>519</v>
      </c>
      <c r="H28" s="40" t="s">
        <v>88</v>
      </c>
      <c r="I28" s="40">
        <v>1</v>
      </c>
      <c r="J28" s="40"/>
      <c r="K28" s="40"/>
      <c r="L28" s="40" t="s">
        <v>90</v>
      </c>
      <c r="M28" s="42">
        <f t="shared" si="2"/>
        <v>4100.16</v>
      </c>
      <c r="N28" s="42">
        <f t="shared" si="3"/>
        <v>656.02559999999994</v>
      </c>
    </row>
    <row r="29" spans="2:14" x14ac:dyDescent="0.25">
      <c r="B29" s="90">
        <v>23</v>
      </c>
      <c r="C29" s="32" t="s">
        <v>18</v>
      </c>
      <c r="D29" s="33">
        <v>4100.16</v>
      </c>
      <c r="E29" s="79">
        <v>4500508378</v>
      </c>
      <c r="F29" s="79">
        <v>16193338</v>
      </c>
      <c r="G29" s="80" t="s">
        <v>520</v>
      </c>
      <c r="H29" s="40" t="s">
        <v>88</v>
      </c>
      <c r="I29" s="40">
        <v>1</v>
      </c>
      <c r="J29" s="40"/>
      <c r="K29" s="40"/>
      <c r="L29" s="40" t="s">
        <v>90</v>
      </c>
      <c r="M29" s="42">
        <f t="shared" si="2"/>
        <v>4100.16</v>
      </c>
      <c r="N29" s="42">
        <f t="shared" si="3"/>
        <v>656.02559999999994</v>
      </c>
    </row>
    <row r="30" spans="2:14" x14ac:dyDescent="0.25">
      <c r="B30" s="90">
        <v>24</v>
      </c>
      <c r="C30" s="32" t="s">
        <v>18</v>
      </c>
      <c r="D30" s="33">
        <v>2321.54</v>
      </c>
      <c r="E30" s="79">
        <v>4500508378</v>
      </c>
      <c r="F30" s="79">
        <v>16193338</v>
      </c>
      <c r="G30" s="80" t="s">
        <v>521</v>
      </c>
      <c r="H30" s="40" t="s">
        <v>88</v>
      </c>
      <c r="I30" s="40">
        <v>1</v>
      </c>
      <c r="J30" s="40"/>
      <c r="K30" s="40"/>
      <c r="L30" s="40" t="s">
        <v>90</v>
      </c>
      <c r="M30" s="42">
        <f>D30</f>
        <v>2321.54</v>
      </c>
      <c r="N30" s="42">
        <f>M30*0.16</f>
        <v>371.44639999999998</v>
      </c>
    </row>
    <row r="31" spans="2:14" x14ac:dyDescent="0.25">
      <c r="B31" s="90">
        <v>25</v>
      </c>
      <c r="C31" s="32" t="s">
        <v>18</v>
      </c>
      <c r="D31" s="33">
        <v>2321.54</v>
      </c>
      <c r="E31" s="79">
        <v>4500508378</v>
      </c>
      <c r="F31" s="79">
        <v>16193338</v>
      </c>
      <c r="G31" s="80" t="s">
        <v>522</v>
      </c>
      <c r="H31" s="40" t="s">
        <v>88</v>
      </c>
      <c r="I31" s="40">
        <v>1</v>
      </c>
      <c r="J31" s="40"/>
      <c r="K31" s="40"/>
      <c r="L31" s="40" t="s">
        <v>90</v>
      </c>
      <c r="M31" s="42">
        <f t="shared" ref="M31:M42" si="4">D31</f>
        <v>2321.54</v>
      </c>
      <c r="N31" s="42">
        <f t="shared" ref="N31:N42" si="5">M31*0.16</f>
        <v>371.44639999999998</v>
      </c>
    </row>
    <row r="32" spans="2:14" x14ac:dyDescent="0.25">
      <c r="B32" s="90">
        <v>26</v>
      </c>
      <c r="C32" s="32" t="s">
        <v>18</v>
      </c>
      <c r="D32" s="33">
        <v>4100.16</v>
      </c>
      <c r="E32" s="79">
        <v>4500508378</v>
      </c>
      <c r="F32" s="79">
        <v>16193338</v>
      </c>
      <c r="G32" s="80" t="s">
        <v>523</v>
      </c>
      <c r="H32" s="40" t="s">
        <v>88</v>
      </c>
      <c r="I32" s="40">
        <v>1</v>
      </c>
      <c r="J32" s="40"/>
      <c r="K32" s="40"/>
      <c r="L32" s="40" t="s">
        <v>90</v>
      </c>
      <c r="M32" s="42">
        <f t="shared" si="4"/>
        <v>4100.16</v>
      </c>
      <c r="N32" s="42">
        <f t="shared" si="5"/>
        <v>656.02559999999994</v>
      </c>
    </row>
    <row r="33" spans="2:14" x14ac:dyDescent="0.25">
      <c r="B33" s="90">
        <v>27</v>
      </c>
      <c r="C33" s="32" t="s">
        <v>18</v>
      </c>
      <c r="D33" s="33">
        <v>2321.54</v>
      </c>
      <c r="E33" s="79">
        <v>4500508378</v>
      </c>
      <c r="F33" s="79">
        <v>16193338</v>
      </c>
      <c r="G33" s="80" t="s">
        <v>524</v>
      </c>
      <c r="H33" s="40" t="s">
        <v>88</v>
      </c>
      <c r="I33" s="40">
        <v>1</v>
      </c>
      <c r="J33" s="40"/>
      <c r="K33" s="40"/>
      <c r="L33" s="40" t="s">
        <v>90</v>
      </c>
      <c r="M33" s="42">
        <f t="shared" si="4"/>
        <v>2321.54</v>
      </c>
      <c r="N33" s="42">
        <f t="shared" si="5"/>
        <v>371.44639999999998</v>
      </c>
    </row>
    <row r="34" spans="2:14" x14ac:dyDescent="0.25">
      <c r="B34" s="90">
        <v>28</v>
      </c>
      <c r="C34" s="32" t="s">
        <v>18</v>
      </c>
      <c r="D34" s="33">
        <v>4100.16</v>
      </c>
      <c r="E34" s="79">
        <v>4500508378</v>
      </c>
      <c r="F34" s="79">
        <v>16193338</v>
      </c>
      <c r="G34" s="80" t="s">
        <v>525</v>
      </c>
      <c r="H34" s="40" t="s">
        <v>88</v>
      </c>
      <c r="I34" s="40">
        <v>1</v>
      </c>
      <c r="J34" s="40"/>
      <c r="K34" s="40"/>
      <c r="L34" s="40" t="s">
        <v>90</v>
      </c>
      <c r="M34" s="42">
        <f t="shared" si="4"/>
        <v>4100.16</v>
      </c>
      <c r="N34" s="42">
        <f t="shared" si="5"/>
        <v>656.02559999999994</v>
      </c>
    </row>
    <row r="35" spans="2:14" x14ac:dyDescent="0.25">
      <c r="B35" s="90">
        <v>29</v>
      </c>
      <c r="C35" s="32" t="s">
        <v>18</v>
      </c>
      <c r="D35" s="33">
        <v>4100.16</v>
      </c>
      <c r="E35" s="79">
        <v>4500508378</v>
      </c>
      <c r="F35" s="79">
        <v>16193338</v>
      </c>
      <c r="G35" s="80" t="s">
        <v>526</v>
      </c>
      <c r="H35" s="40" t="s">
        <v>88</v>
      </c>
      <c r="I35" s="40">
        <v>1</v>
      </c>
      <c r="J35" s="40"/>
      <c r="K35" s="40"/>
      <c r="L35" s="40" t="s">
        <v>90</v>
      </c>
      <c r="M35" s="42">
        <f t="shared" si="4"/>
        <v>4100.16</v>
      </c>
      <c r="N35" s="42">
        <f t="shared" si="5"/>
        <v>656.02559999999994</v>
      </c>
    </row>
    <row r="36" spans="2:14" x14ac:dyDescent="0.25">
      <c r="B36" s="90">
        <v>30</v>
      </c>
      <c r="C36" s="32" t="s">
        <v>18</v>
      </c>
      <c r="D36" s="33">
        <v>2175.4850000000001</v>
      </c>
      <c r="E36" s="79">
        <v>4500508378</v>
      </c>
      <c r="F36" s="79">
        <v>16193338</v>
      </c>
      <c r="G36" s="80" t="s">
        <v>527</v>
      </c>
      <c r="H36" s="40" t="s">
        <v>88</v>
      </c>
      <c r="I36" s="40">
        <v>1</v>
      </c>
      <c r="J36" s="40"/>
      <c r="K36" s="40"/>
      <c r="L36" s="40" t="s">
        <v>90</v>
      </c>
      <c r="M36" s="42">
        <f t="shared" si="4"/>
        <v>2175.4850000000001</v>
      </c>
      <c r="N36" s="42">
        <f t="shared" si="5"/>
        <v>348.07760000000002</v>
      </c>
    </row>
    <row r="37" spans="2:14" x14ac:dyDescent="0.25">
      <c r="B37" s="90">
        <v>31</v>
      </c>
      <c r="C37" s="32" t="s">
        <v>18</v>
      </c>
      <c r="D37" s="33">
        <v>2175.4850000000001</v>
      </c>
      <c r="E37" s="79">
        <v>4500508378</v>
      </c>
      <c r="F37" s="79">
        <v>16193338</v>
      </c>
      <c r="G37" s="80" t="s">
        <v>528</v>
      </c>
      <c r="H37" s="40" t="s">
        <v>88</v>
      </c>
      <c r="I37" s="40">
        <v>1</v>
      </c>
      <c r="J37" s="40"/>
      <c r="K37" s="40"/>
      <c r="L37" s="40" t="s">
        <v>90</v>
      </c>
      <c r="M37" s="42">
        <f t="shared" si="4"/>
        <v>2175.4850000000001</v>
      </c>
      <c r="N37" s="42">
        <f t="shared" si="5"/>
        <v>348.07760000000002</v>
      </c>
    </row>
    <row r="38" spans="2:14" x14ac:dyDescent="0.25">
      <c r="B38" s="90">
        <v>32</v>
      </c>
      <c r="C38" s="32" t="s">
        <v>18</v>
      </c>
      <c r="D38" s="33">
        <v>2175.4850000000001</v>
      </c>
      <c r="E38" s="79">
        <v>4500508378</v>
      </c>
      <c r="F38" s="79">
        <v>16193338</v>
      </c>
      <c r="G38" s="80" t="s">
        <v>529</v>
      </c>
      <c r="H38" s="40" t="s">
        <v>88</v>
      </c>
      <c r="I38" s="40">
        <v>1</v>
      </c>
      <c r="J38" s="40"/>
      <c r="K38" s="40"/>
      <c r="L38" s="40" t="s">
        <v>90</v>
      </c>
      <c r="M38" s="42">
        <f t="shared" si="4"/>
        <v>2175.4850000000001</v>
      </c>
      <c r="N38" s="42">
        <f t="shared" si="5"/>
        <v>348.07760000000002</v>
      </c>
    </row>
    <row r="39" spans="2:14" x14ac:dyDescent="0.25">
      <c r="B39" s="90">
        <v>33</v>
      </c>
      <c r="C39" s="32" t="s">
        <v>18</v>
      </c>
      <c r="D39" s="33">
        <v>2175.4850000000001</v>
      </c>
      <c r="E39" s="79">
        <v>4500508378</v>
      </c>
      <c r="F39" s="79">
        <v>16193338</v>
      </c>
      <c r="G39" s="80" t="s">
        <v>530</v>
      </c>
      <c r="H39" s="40" t="s">
        <v>88</v>
      </c>
      <c r="I39" s="40">
        <v>1</v>
      </c>
      <c r="J39" s="40"/>
      <c r="K39" s="40"/>
      <c r="L39" s="40" t="s">
        <v>90</v>
      </c>
      <c r="M39" s="42">
        <f t="shared" si="4"/>
        <v>2175.4850000000001</v>
      </c>
      <c r="N39" s="42">
        <f t="shared" si="5"/>
        <v>348.07760000000002</v>
      </c>
    </row>
    <row r="40" spans="2:14" x14ac:dyDescent="0.25">
      <c r="B40" s="90">
        <v>34</v>
      </c>
      <c r="C40" s="32" t="s">
        <v>18</v>
      </c>
      <c r="D40" s="33">
        <v>2321.54</v>
      </c>
      <c r="E40" s="79">
        <v>4500508378</v>
      </c>
      <c r="F40" s="79">
        <v>16193338</v>
      </c>
      <c r="G40" s="80" t="s">
        <v>531</v>
      </c>
      <c r="H40" s="40" t="s">
        <v>88</v>
      </c>
      <c r="I40" s="40">
        <v>1</v>
      </c>
      <c r="J40" s="40"/>
      <c r="K40" s="40"/>
      <c r="L40" s="40" t="s">
        <v>90</v>
      </c>
      <c r="M40" s="42">
        <f t="shared" si="4"/>
        <v>2321.54</v>
      </c>
      <c r="N40" s="42">
        <f t="shared" si="5"/>
        <v>371.44639999999998</v>
      </c>
    </row>
    <row r="41" spans="2:14" x14ac:dyDescent="0.25">
      <c r="B41" s="90">
        <v>35</v>
      </c>
      <c r="C41" s="32" t="s">
        <v>18</v>
      </c>
      <c r="D41" s="33">
        <v>2321.54</v>
      </c>
      <c r="E41" s="79">
        <v>4500508378</v>
      </c>
      <c r="F41" s="79">
        <v>16193338</v>
      </c>
      <c r="G41" s="80" t="s">
        <v>532</v>
      </c>
      <c r="H41" s="40" t="s">
        <v>88</v>
      </c>
      <c r="I41" s="40">
        <v>1</v>
      </c>
      <c r="J41" s="40"/>
      <c r="K41" s="40"/>
      <c r="L41" s="40" t="s">
        <v>90</v>
      </c>
      <c r="M41" s="42">
        <f t="shared" si="4"/>
        <v>2321.54</v>
      </c>
      <c r="N41" s="42">
        <f t="shared" si="5"/>
        <v>371.44639999999998</v>
      </c>
    </row>
    <row r="42" spans="2:14" x14ac:dyDescent="0.25">
      <c r="B42" s="90">
        <v>36</v>
      </c>
      <c r="C42" s="32" t="s">
        <v>18</v>
      </c>
      <c r="D42" s="33">
        <v>2321.54</v>
      </c>
      <c r="E42" s="79">
        <v>4500508378</v>
      </c>
      <c r="F42" s="79">
        <v>16193338</v>
      </c>
      <c r="G42" s="80" t="s">
        <v>533</v>
      </c>
      <c r="H42" s="40" t="s">
        <v>88</v>
      </c>
      <c r="I42" s="40">
        <v>1</v>
      </c>
      <c r="J42" s="40"/>
      <c r="K42" s="40"/>
      <c r="L42" s="40" t="s">
        <v>90</v>
      </c>
      <c r="M42" s="42">
        <f t="shared" si="4"/>
        <v>2321.54</v>
      </c>
      <c r="N42" s="42">
        <f t="shared" si="5"/>
        <v>371.44639999999998</v>
      </c>
    </row>
    <row r="43" spans="2:14" x14ac:dyDescent="0.25">
      <c r="B43" s="90">
        <v>37</v>
      </c>
      <c r="C43" s="32" t="s">
        <v>18</v>
      </c>
      <c r="D43" s="33">
        <v>2321.54</v>
      </c>
      <c r="E43" s="79">
        <v>4500508378</v>
      </c>
      <c r="F43" s="79">
        <v>16193338</v>
      </c>
      <c r="G43" s="80" t="s">
        <v>534</v>
      </c>
      <c r="H43" s="40" t="s">
        <v>88</v>
      </c>
      <c r="I43" s="40">
        <v>1</v>
      </c>
      <c r="J43" s="40"/>
      <c r="K43" s="40"/>
      <c r="L43" s="40" t="s">
        <v>90</v>
      </c>
      <c r="M43" s="42">
        <f t="shared" si="0"/>
        <v>2321.54</v>
      </c>
      <c r="N43" s="42">
        <f t="shared" si="1"/>
        <v>371.44639999999998</v>
      </c>
    </row>
    <row r="44" spans="2:14" x14ac:dyDescent="0.25">
      <c r="B44" s="90">
        <v>38</v>
      </c>
      <c r="C44" s="32" t="s">
        <v>18</v>
      </c>
      <c r="D44" s="33">
        <v>2321.54</v>
      </c>
      <c r="E44" s="79">
        <v>4500508378</v>
      </c>
      <c r="F44" s="79">
        <v>16193338</v>
      </c>
      <c r="G44" s="80" t="s">
        <v>535</v>
      </c>
      <c r="H44" s="40" t="s">
        <v>88</v>
      </c>
      <c r="I44" s="40">
        <v>1</v>
      </c>
      <c r="J44" s="40"/>
      <c r="K44" s="40"/>
      <c r="L44" s="40" t="s">
        <v>90</v>
      </c>
      <c r="M44" s="42">
        <f t="shared" si="0"/>
        <v>2321.54</v>
      </c>
      <c r="N44" s="42">
        <f t="shared" si="1"/>
        <v>371.44639999999998</v>
      </c>
    </row>
    <row r="45" spans="2:14" x14ac:dyDescent="0.25">
      <c r="B45" s="90">
        <v>39</v>
      </c>
      <c r="C45" s="32" t="s">
        <v>18</v>
      </c>
      <c r="D45" s="33">
        <v>2321.54</v>
      </c>
      <c r="E45" s="79">
        <v>4500508378</v>
      </c>
      <c r="F45" s="79">
        <v>16193338</v>
      </c>
      <c r="G45" s="80" t="s">
        <v>536</v>
      </c>
      <c r="H45" s="40" t="s">
        <v>88</v>
      </c>
      <c r="I45" s="40">
        <v>1</v>
      </c>
      <c r="J45" s="40"/>
      <c r="K45" s="40"/>
      <c r="L45" s="40" t="s">
        <v>90</v>
      </c>
      <c r="M45" s="42">
        <f t="shared" si="0"/>
        <v>2321.54</v>
      </c>
      <c r="N45" s="42">
        <f t="shared" si="1"/>
        <v>371.44639999999998</v>
      </c>
    </row>
    <row r="46" spans="2:14" x14ac:dyDescent="0.25">
      <c r="B46" s="90">
        <v>40</v>
      </c>
      <c r="C46" s="32" t="s">
        <v>18</v>
      </c>
      <c r="D46" s="33">
        <v>4100.16</v>
      </c>
      <c r="E46" s="79">
        <v>4500508378</v>
      </c>
      <c r="F46" s="79">
        <v>16193338</v>
      </c>
      <c r="G46" s="80" t="s">
        <v>537</v>
      </c>
      <c r="H46" s="40" t="s">
        <v>88</v>
      </c>
      <c r="I46" s="40">
        <v>1</v>
      </c>
      <c r="J46" s="40"/>
      <c r="K46" s="40"/>
      <c r="L46" s="40" t="s">
        <v>90</v>
      </c>
      <c r="M46" s="42">
        <f t="shared" si="0"/>
        <v>4100.16</v>
      </c>
      <c r="N46" s="42">
        <f t="shared" si="1"/>
        <v>656.02559999999994</v>
      </c>
    </row>
    <row r="47" spans="2:14" x14ac:dyDescent="0.25">
      <c r="B47" s="90">
        <v>41</v>
      </c>
      <c r="C47" s="32" t="s">
        <v>18</v>
      </c>
      <c r="D47" s="33">
        <v>2175.4850000000001</v>
      </c>
      <c r="E47" s="79">
        <v>4500508378</v>
      </c>
      <c r="F47" s="79">
        <v>16193338</v>
      </c>
      <c r="G47" s="80" t="s">
        <v>538</v>
      </c>
      <c r="H47" s="40" t="s">
        <v>88</v>
      </c>
      <c r="I47" s="40">
        <v>1</v>
      </c>
      <c r="J47" s="40"/>
      <c r="K47" s="40"/>
      <c r="L47" s="40" t="s">
        <v>90</v>
      </c>
      <c r="M47" s="42">
        <f t="shared" si="0"/>
        <v>2175.4850000000001</v>
      </c>
      <c r="N47" s="42">
        <f t="shared" si="1"/>
        <v>348.07760000000002</v>
      </c>
    </row>
    <row r="48" spans="2:14" x14ac:dyDescent="0.25">
      <c r="B48" s="90">
        <v>42</v>
      </c>
      <c r="C48" s="32" t="s">
        <v>18</v>
      </c>
      <c r="D48" s="33">
        <v>2175.4850000000001</v>
      </c>
      <c r="E48" s="79">
        <v>4500508378</v>
      </c>
      <c r="F48" s="79">
        <v>16193338</v>
      </c>
      <c r="G48" s="80" t="s">
        <v>539</v>
      </c>
      <c r="H48" s="40" t="s">
        <v>88</v>
      </c>
      <c r="I48" s="40">
        <v>1</v>
      </c>
      <c r="J48" s="40"/>
      <c r="K48" s="40"/>
      <c r="L48" s="40" t="s">
        <v>90</v>
      </c>
      <c r="M48" s="42">
        <f t="shared" si="0"/>
        <v>2175.4850000000001</v>
      </c>
      <c r="N48" s="42">
        <f t="shared" si="1"/>
        <v>348.07760000000002</v>
      </c>
    </row>
    <row r="49" spans="2:14" x14ac:dyDescent="0.25">
      <c r="B49" s="90">
        <v>43</v>
      </c>
      <c r="C49" s="32" t="s">
        <v>18</v>
      </c>
      <c r="D49" s="33">
        <v>2321.54</v>
      </c>
      <c r="E49" s="79">
        <v>4500508378</v>
      </c>
      <c r="F49" s="79">
        <v>16193338</v>
      </c>
      <c r="G49" s="80" t="s">
        <v>540</v>
      </c>
      <c r="H49" s="40" t="s">
        <v>88</v>
      </c>
      <c r="I49" s="40">
        <v>1</v>
      </c>
      <c r="J49" s="40"/>
      <c r="K49" s="40"/>
      <c r="L49" s="40" t="s">
        <v>90</v>
      </c>
      <c r="M49" s="42">
        <f t="shared" si="0"/>
        <v>2321.54</v>
      </c>
      <c r="N49" s="42">
        <f t="shared" si="1"/>
        <v>371.44639999999998</v>
      </c>
    </row>
    <row r="50" spans="2:14" x14ac:dyDescent="0.25">
      <c r="B50" s="90">
        <v>44</v>
      </c>
      <c r="C50" s="32" t="s">
        <v>18</v>
      </c>
      <c r="D50" s="33">
        <v>2321.54</v>
      </c>
      <c r="E50" s="79">
        <v>4500508378</v>
      </c>
      <c r="F50" s="79">
        <v>16193338</v>
      </c>
      <c r="G50" s="80" t="s">
        <v>541</v>
      </c>
      <c r="H50" s="40" t="s">
        <v>88</v>
      </c>
      <c r="I50" s="40">
        <v>1</v>
      </c>
      <c r="J50" s="40"/>
      <c r="K50" s="40"/>
      <c r="L50" s="40" t="s">
        <v>90</v>
      </c>
      <c r="M50" s="42">
        <f t="shared" si="0"/>
        <v>2321.54</v>
      </c>
      <c r="N50" s="42">
        <f t="shared" si="1"/>
        <v>371.44639999999998</v>
      </c>
    </row>
    <row r="51" spans="2:14" x14ac:dyDescent="0.25">
      <c r="B51" s="90">
        <v>45</v>
      </c>
      <c r="C51" s="32" t="s">
        <v>18</v>
      </c>
      <c r="D51" s="33">
        <v>2321.54</v>
      </c>
      <c r="E51" s="79">
        <v>4500508378</v>
      </c>
      <c r="F51" s="79">
        <v>16193338</v>
      </c>
      <c r="G51" s="80" t="s">
        <v>542</v>
      </c>
      <c r="H51" s="40" t="s">
        <v>88</v>
      </c>
      <c r="I51" s="40">
        <v>1</v>
      </c>
      <c r="J51" s="40"/>
      <c r="K51" s="40"/>
      <c r="L51" s="40" t="s">
        <v>90</v>
      </c>
      <c r="M51" s="42">
        <f t="shared" si="0"/>
        <v>2321.54</v>
      </c>
      <c r="N51" s="42">
        <f t="shared" si="1"/>
        <v>371.44639999999998</v>
      </c>
    </row>
    <row r="52" spans="2:14" x14ac:dyDescent="0.25">
      <c r="B52" s="90">
        <v>46</v>
      </c>
      <c r="C52" s="32" t="s">
        <v>18</v>
      </c>
      <c r="D52" s="33">
        <v>2175.4850000000001</v>
      </c>
      <c r="E52" s="79">
        <v>4500508378</v>
      </c>
      <c r="F52" s="79">
        <v>16193338</v>
      </c>
      <c r="G52" s="80" t="s">
        <v>543</v>
      </c>
      <c r="H52" s="40" t="s">
        <v>88</v>
      </c>
      <c r="I52" s="40">
        <v>1</v>
      </c>
      <c r="J52" s="40"/>
      <c r="K52" s="40"/>
      <c r="L52" s="40" t="s">
        <v>90</v>
      </c>
      <c r="M52" s="42">
        <f t="shared" si="0"/>
        <v>2175.4850000000001</v>
      </c>
      <c r="N52" s="42">
        <f t="shared" si="1"/>
        <v>348.07760000000002</v>
      </c>
    </row>
    <row r="53" spans="2:14" x14ac:dyDescent="0.25">
      <c r="B53" s="90">
        <v>47</v>
      </c>
      <c r="C53" s="32" t="s">
        <v>18</v>
      </c>
      <c r="D53" s="33">
        <v>2175.4850000000001</v>
      </c>
      <c r="E53" s="79">
        <v>4500508378</v>
      </c>
      <c r="F53" s="79">
        <v>16193338</v>
      </c>
      <c r="G53" s="80" t="s">
        <v>544</v>
      </c>
      <c r="H53" s="40" t="s">
        <v>88</v>
      </c>
      <c r="I53" s="40">
        <v>1</v>
      </c>
      <c r="J53" s="40"/>
      <c r="K53" s="40"/>
      <c r="L53" s="40" t="s">
        <v>90</v>
      </c>
      <c r="M53" s="42">
        <f t="shared" si="0"/>
        <v>2175.4850000000001</v>
      </c>
      <c r="N53" s="42">
        <f t="shared" si="1"/>
        <v>348.07760000000002</v>
      </c>
    </row>
    <row r="54" spans="2:14" x14ac:dyDescent="0.25">
      <c r="B54" s="90">
        <v>48</v>
      </c>
      <c r="C54" s="32" t="s">
        <v>18</v>
      </c>
      <c r="D54" s="33">
        <v>2321.54</v>
      </c>
      <c r="E54" s="79">
        <v>4500508378</v>
      </c>
      <c r="F54" s="79">
        <v>16193338</v>
      </c>
      <c r="G54" s="80" t="s">
        <v>545</v>
      </c>
      <c r="H54" s="40" t="s">
        <v>88</v>
      </c>
      <c r="I54" s="40">
        <v>1</v>
      </c>
      <c r="J54" s="40"/>
      <c r="K54" s="40"/>
      <c r="L54" s="40" t="s">
        <v>90</v>
      </c>
      <c r="M54" s="42">
        <f t="shared" si="0"/>
        <v>2321.54</v>
      </c>
      <c r="N54" s="42">
        <f t="shared" si="1"/>
        <v>371.44639999999998</v>
      </c>
    </row>
    <row r="55" spans="2:14" x14ac:dyDescent="0.25">
      <c r="B55" s="90">
        <v>49</v>
      </c>
      <c r="C55" s="32" t="s">
        <v>18</v>
      </c>
      <c r="D55" s="33">
        <v>2321.54</v>
      </c>
      <c r="E55" s="79">
        <v>4500508378</v>
      </c>
      <c r="F55" s="79">
        <v>16193338</v>
      </c>
      <c r="G55" s="80" t="s">
        <v>546</v>
      </c>
      <c r="H55" s="40" t="s">
        <v>88</v>
      </c>
      <c r="I55" s="40">
        <v>1</v>
      </c>
      <c r="J55" s="40"/>
      <c r="K55" s="40"/>
      <c r="L55" s="40" t="s">
        <v>90</v>
      </c>
      <c r="M55" s="42">
        <f t="shared" si="0"/>
        <v>2321.54</v>
      </c>
      <c r="N55" s="42">
        <f t="shared" si="1"/>
        <v>371.44639999999998</v>
      </c>
    </row>
    <row r="56" spans="2:14" x14ac:dyDescent="0.25">
      <c r="B56" s="90">
        <v>50</v>
      </c>
      <c r="C56" s="32" t="s">
        <v>18</v>
      </c>
      <c r="D56" s="33">
        <v>2321.54</v>
      </c>
      <c r="E56" s="79">
        <v>4500508378</v>
      </c>
      <c r="F56" s="79">
        <v>16193338</v>
      </c>
      <c r="G56" s="80" t="s">
        <v>547</v>
      </c>
      <c r="H56" s="40" t="s">
        <v>88</v>
      </c>
      <c r="I56" s="40">
        <v>1</v>
      </c>
      <c r="J56" s="40"/>
      <c r="K56" s="40"/>
      <c r="L56" s="40" t="s">
        <v>90</v>
      </c>
      <c r="M56" s="42">
        <f>D56</f>
        <v>2321.54</v>
      </c>
      <c r="N56" s="42">
        <f>M56*0.16</f>
        <v>371.44639999999998</v>
      </c>
    </row>
    <row r="57" spans="2:14" x14ac:dyDescent="0.25">
      <c r="B57" s="90">
        <v>51</v>
      </c>
      <c r="C57" s="32" t="s">
        <v>18</v>
      </c>
      <c r="D57" s="33">
        <v>2175.4850000000001</v>
      </c>
      <c r="E57" s="79">
        <v>4500508378</v>
      </c>
      <c r="F57" s="79">
        <v>16193338</v>
      </c>
      <c r="G57" s="80" t="s">
        <v>548</v>
      </c>
      <c r="H57" s="40" t="s">
        <v>88</v>
      </c>
      <c r="I57" s="40">
        <v>1</v>
      </c>
      <c r="J57" s="40"/>
      <c r="K57" s="40"/>
      <c r="L57" s="40" t="s">
        <v>90</v>
      </c>
      <c r="M57" s="42">
        <f t="shared" ref="M57:M66" si="6">D57</f>
        <v>2175.4850000000001</v>
      </c>
      <c r="N57" s="42">
        <f t="shared" ref="N57:N66" si="7">M57*0.16</f>
        <v>348.07760000000002</v>
      </c>
    </row>
    <row r="58" spans="2:14" x14ac:dyDescent="0.25">
      <c r="B58" s="90">
        <v>52</v>
      </c>
      <c r="C58" s="32" t="s">
        <v>18</v>
      </c>
      <c r="D58" s="33">
        <v>2321.54</v>
      </c>
      <c r="E58" s="79">
        <v>4500508378</v>
      </c>
      <c r="F58" s="79">
        <v>16193338</v>
      </c>
      <c r="G58" s="80" t="s">
        <v>549</v>
      </c>
      <c r="H58" s="40" t="s">
        <v>88</v>
      </c>
      <c r="I58" s="40">
        <v>1</v>
      </c>
      <c r="J58" s="40"/>
      <c r="K58" s="40"/>
      <c r="L58" s="40" t="s">
        <v>90</v>
      </c>
      <c r="M58" s="42">
        <f t="shared" si="6"/>
        <v>2321.54</v>
      </c>
      <c r="N58" s="42">
        <f t="shared" si="7"/>
        <v>371.44639999999998</v>
      </c>
    </row>
    <row r="59" spans="2:14" x14ac:dyDescent="0.25">
      <c r="B59" s="90">
        <v>53</v>
      </c>
      <c r="C59" s="32" t="s">
        <v>18</v>
      </c>
      <c r="D59" s="33">
        <v>4100.16</v>
      </c>
      <c r="E59" s="79">
        <v>4500508378</v>
      </c>
      <c r="F59" s="79">
        <v>16193338</v>
      </c>
      <c r="G59" s="80" t="s">
        <v>550</v>
      </c>
      <c r="H59" s="40" t="s">
        <v>88</v>
      </c>
      <c r="I59" s="40">
        <v>1</v>
      </c>
      <c r="J59" s="40"/>
      <c r="K59" s="40"/>
      <c r="L59" s="40" t="s">
        <v>90</v>
      </c>
      <c r="M59" s="42">
        <f t="shared" si="6"/>
        <v>4100.16</v>
      </c>
      <c r="N59" s="42">
        <f t="shared" si="7"/>
        <v>656.02559999999994</v>
      </c>
    </row>
    <row r="60" spans="2:14" x14ac:dyDescent="0.25">
      <c r="B60" s="90">
        <v>54</v>
      </c>
      <c r="C60" s="32" t="s">
        <v>18</v>
      </c>
      <c r="D60" s="33">
        <v>4100.16</v>
      </c>
      <c r="E60" s="79">
        <v>4500508378</v>
      </c>
      <c r="F60" s="79">
        <v>16193338</v>
      </c>
      <c r="G60" s="80" t="s">
        <v>551</v>
      </c>
      <c r="H60" s="40" t="s">
        <v>88</v>
      </c>
      <c r="I60" s="40">
        <v>1</v>
      </c>
      <c r="J60" s="40"/>
      <c r="K60" s="40"/>
      <c r="L60" s="40" t="s">
        <v>90</v>
      </c>
      <c r="M60" s="42">
        <f t="shared" si="6"/>
        <v>4100.16</v>
      </c>
      <c r="N60" s="42">
        <f t="shared" si="7"/>
        <v>656.02559999999994</v>
      </c>
    </row>
    <row r="61" spans="2:14" x14ac:dyDescent="0.25">
      <c r="B61" s="90">
        <v>55</v>
      </c>
      <c r="C61" s="32" t="s">
        <v>18</v>
      </c>
      <c r="D61" s="33">
        <v>4100.16</v>
      </c>
      <c r="E61" s="79">
        <v>4500508378</v>
      </c>
      <c r="F61" s="79">
        <v>16193338</v>
      </c>
      <c r="G61" s="80" t="s">
        <v>552</v>
      </c>
      <c r="H61" s="40" t="s">
        <v>88</v>
      </c>
      <c r="I61" s="40">
        <v>1</v>
      </c>
      <c r="J61" s="40"/>
      <c r="K61" s="40"/>
      <c r="L61" s="40" t="s">
        <v>90</v>
      </c>
      <c r="M61" s="42">
        <f t="shared" si="6"/>
        <v>4100.16</v>
      </c>
      <c r="N61" s="42">
        <f t="shared" si="7"/>
        <v>656.02559999999994</v>
      </c>
    </row>
    <row r="62" spans="2:14" x14ac:dyDescent="0.25">
      <c r="B62" s="90">
        <v>56</v>
      </c>
      <c r="C62" s="32" t="s">
        <v>18</v>
      </c>
      <c r="D62" s="33">
        <v>4100.16</v>
      </c>
      <c r="E62" s="79">
        <v>4500508378</v>
      </c>
      <c r="F62" s="79">
        <v>16193338</v>
      </c>
      <c r="G62" s="80" t="s">
        <v>553</v>
      </c>
      <c r="H62" s="40" t="s">
        <v>88</v>
      </c>
      <c r="I62" s="40">
        <v>1</v>
      </c>
      <c r="J62" s="40"/>
      <c r="K62" s="40"/>
      <c r="L62" s="40" t="s">
        <v>90</v>
      </c>
      <c r="M62" s="42">
        <f t="shared" si="6"/>
        <v>4100.16</v>
      </c>
      <c r="N62" s="42">
        <f t="shared" si="7"/>
        <v>656.02559999999994</v>
      </c>
    </row>
    <row r="63" spans="2:14" x14ac:dyDescent="0.25">
      <c r="B63" s="90">
        <v>57</v>
      </c>
      <c r="C63" s="32" t="s">
        <v>18</v>
      </c>
      <c r="D63" s="33">
        <v>2321.54</v>
      </c>
      <c r="E63" s="79">
        <v>4500508378</v>
      </c>
      <c r="F63" s="79">
        <v>16193338</v>
      </c>
      <c r="G63" s="80" t="s">
        <v>554</v>
      </c>
      <c r="H63" s="40" t="s">
        <v>88</v>
      </c>
      <c r="I63" s="40">
        <v>1</v>
      </c>
      <c r="J63" s="40"/>
      <c r="K63" s="40"/>
      <c r="L63" s="40" t="s">
        <v>90</v>
      </c>
      <c r="M63" s="42">
        <f t="shared" si="6"/>
        <v>2321.54</v>
      </c>
      <c r="N63" s="42">
        <f t="shared" si="7"/>
        <v>371.44639999999998</v>
      </c>
    </row>
    <row r="64" spans="2:14" x14ac:dyDescent="0.25">
      <c r="B64" s="90">
        <v>58</v>
      </c>
      <c r="C64" s="32" t="s">
        <v>18</v>
      </c>
      <c r="D64" s="33">
        <v>2321.54</v>
      </c>
      <c r="E64" s="79">
        <v>4500508378</v>
      </c>
      <c r="F64" s="79">
        <v>16193338</v>
      </c>
      <c r="G64" s="80" t="s">
        <v>555</v>
      </c>
      <c r="H64" s="40" t="s">
        <v>88</v>
      </c>
      <c r="I64" s="40">
        <v>1</v>
      </c>
      <c r="J64" s="40"/>
      <c r="K64" s="40"/>
      <c r="L64" s="40" t="s">
        <v>90</v>
      </c>
      <c r="M64" s="42">
        <f t="shared" si="6"/>
        <v>2321.54</v>
      </c>
      <c r="N64" s="42">
        <f t="shared" si="7"/>
        <v>371.44639999999998</v>
      </c>
    </row>
    <row r="65" spans="2:14" x14ac:dyDescent="0.25">
      <c r="B65" s="90">
        <v>59</v>
      </c>
      <c r="C65" s="32" t="s">
        <v>18</v>
      </c>
      <c r="D65" s="33">
        <v>2321.54</v>
      </c>
      <c r="E65" s="79">
        <v>4500508378</v>
      </c>
      <c r="F65" s="79">
        <v>16193338</v>
      </c>
      <c r="G65" s="80" t="s">
        <v>556</v>
      </c>
      <c r="H65" s="40" t="s">
        <v>88</v>
      </c>
      <c r="I65" s="40">
        <v>1</v>
      </c>
      <c r="J65" s="40"/>
      <c r="K65" s="40"/>
      <c r="L65" s="40" t="s">
        <v>90</v>
      </c>
      <c r="M65" s="42">
        <f t="shared" si="6"/>
        <v>2321.54</v>
      </c>
      <c r="N65" s="42">
        <f t="shared" si="7"/>
        <v>371.44639999999998</v>
      </c>
    </row>
    <row r="66" spans="2:14" x14ac:dyDescent="0.25">
      <c r="B66" s="90">
        <v>60</v>
      </c>
      <c r="C66" s="32" t="s">
        <v>18</v>
      </c>
      <c r="D66" s="33">
        <v>4100.16</v>
      </c>
      <c r="E66" s="79">
        <v>4500508378</v>
      </c>
      <c r="F66" s="79">
        <v>16193338</v>
      </c>
      <c r="G66" s="80" t="s">
        <v>557</v>
      </c>
      <c r="H66" s="40" t="s">
        <v>88</v>
      </c>
      <c r="I66" s="40">
        <v>1</v>
      </c>
      <c r="J66" s="40"/>
      <c r="K66" s="40"/>
      <c r="L66" s="40" t="s">
        <v>90</v>
      </c>
      <c r="M66" s="42">
        <f t="shared" si="6"/>
        <v>4100.16</v>
      </c>
      <c r="N66" s="42">
        <f t="shared" si="7"/>
        <v>656.02559999999994</v>
      </c>
    </row>
    <row r="67" spans="2:14" x14ac:dyDescent="0.25">
      <c r="B67" s="44"/>
      <c r="C67" s="44"/>
      <c r="E67" s="46"/>
      <c r="F67" s="46"/>
      <c r="G67" s="48"/>
      <c r="H67" s="40"/>
      <c r="I67" s="40"/>
      <c r="J67" s="40"/>
      <c r="K67" s="40"/>
      <c r="L67" s="40"/>
      <c r="M67" s="41"/>
      <c r="N67" s="42"/>
    </row>
    <row r="68" spans="2:14" x14ac:dyDescent="0.25">
      <c r="B68" s="44"/>
      <c r="C68" s="44"/>
      <c r="D68" s="51"/>
      <c r="E68" s="50"/>
      <c r="F68" s="52"/>
      <c r="G68" s="48"/>
      <c r="H68" s="40"/>
      <c r="I68" s="40"/>
      <c r="J68" s="40"/>
      <c r="K68" s="40"/>
      <c r="L68" s="40"/>
      <c r="M68" s="54">
        <f>SUM(M7:M66)</f>
        <v>156215.87499999997</v>
      </c>
      <c r="N68" s="54">
        <f>SUM(N7:N66)</f>
        <v>24994.540000000023</v>
      </c>
    </row>
    <row r="69" spans="2:14" ht="15.75" x14ac:dyDescent="0.25">
      <c r="B69" s="29"/>
      <c r="C69" s="29"/>
      <c r="D69" s="28"/>
      <c r="E69" s="56"/>
      <c r="F69" s="55"/>
      <c r="G69" s="157">
        <f>M68+N68</f>
        <v>181210.41499999998</v>
      </c>
      <c r="H69" s="30"/>
      <c r="I69" s="30"/>
      <c r="J69" s="30"/>
      <c r="K69" s="30"/>
      <c r="L69" s="30"/>
    </row>
    <row r="70" spans="2:14" ht="15.75" x14ac:dyDescent="0.25">
      <c r="B70" s="29"/>
      <c r="C70" s="29"/>
      <c r="D70" s="28"/>
      <c r="E70" s="56"/>
      <c r="F70" s="55"/>
      <c r="G70" s="55"/>
      <c r="H70" s="30"/>
      <c r="I70" s="30"/>
      <c r="J70" s="30"/>
      <c r="K70" s="30"/>
      <c r="L70" s="30"/>
    </row>
    <row r="71" spans="2:14" ht="18.75" x14ac:dyDescent="0.3">
      <c r="D71" s="167" t="s">
        <v>19</v>
      </c>
      <c r="E71" s="167"/>
      <c r="F71" s="167"/>
      <c r="G71" s="158">
        <v>4500115788</v>
      </c>
      <c r="M71" s="77"/>
    </row>
  </sheetData>
  <mergeCells count="3">
    <mergeCell ref="B3:N3"/>
    <mergeCell ref="B4:N4"/>
    <mergeCell ref="D71:F7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workbookViewId="0">
      <selection activeCell="H16" sqref="H16"/>
    </sheetView>
  </sheetViews>
  <sheetFormatPr baseColWidth="10" defaultRowHeight="15" x14ac:dyDescent="0.25"/>
  <sheetData>
    <row r="2" spans="2:15" s="27" customFormat="1" x14ac:dyDescent="0.25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25"/>
      <c r="M2" s="26"/>
      <c r="N2" s="26"/>
      <c r="O2" s="26"/>
    </row>
    <row r="3" spans="2:15" s="27" customFormat="1" x14ac:dyDescent="0.25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25"/>
      <c r="M3" s="26"/>
      <c r="N3" s="26"/>
      <c r="O3" s="26"/>
    </row>
    <row r="4" spans="2:15" s="27" customFormat="1" x14ac:dyDescent="0.25">
      <c r="B4" s="28"/>
      <c r="C4" s="29"/>
      <c r="D4" s="28"/>
      <c r="E4" s="28"/>
      <c r="F4" s="28"/>
      <c r="G4" s="28"/>
      <c r="H4" s="28"/>
      <c r="I4" s="29"/>
      <c r="J4" s="30"/>
      <c r="K4" s="29"/>
      <c r="L4" s="25"/>
      <c r="M4" s="26"/>
      <c r="N4" s="26"/>
      <c r="O4" s="26"/>
    </row>
    <row r="5" spans="2:15" s="27" customFormat="1" ht="40.5" x14ac:dyDescent="0.25">
      <c r="B5" s="62" t="s">
        <v>1</v>
      </c>
      <c r="C5" s="62" t="s">
        <v>2</v>
      </c>
      <c r="D5" s="62" t="s">
        <v>9</v>
      </c>
      <c r="E5" s="62" t="s">
        <v>12</v>
      </c>
      <c r="F5" s="62" t="s">
        <v>13</v>
      </c>
      <c r="G5" s="62" t="s">
        <v>14</v>
      </c>
      <c r="H5" s="62" t="s">
        <v>15</v>
      </c>
      <c r="I5" s="62" t="s">
        <v>16</v>
      </c>
      <c r="J5" s="63"/>
      <c r="K5" s="63"/>
      <c r="L5" s="25"/>
      <c r="M5" s="26"/>
      <c r="N5" s="26"/>
      <c r="O5" s="26"/>
    </row>
    <row r="6" spans="2:15" s="27" customFormat="1" ht="12.75" customHeight="1" x14ac:dyDescent="0.25">
      <c r="B6" s="31"/>
      <c r="C6" s="32" t="s">
        <v>21</v>
      </c>
      <c r="D6" s="33"/>
      <c r="E6" s="34"/>
      <c r="F6" s="35"/>
      <c r="G6" s="36"/>
      <c r="H6" s="37"/>
      <c r="I6" s="64"/>
      <c r="J6" s="39" t="str">
        <f>CONCATENATE(C6&amp;" ",G6,"-"&amp;B6)</f>
        <v>Viaje cancelado -</v>
      </c>
      <c r="K6" s="38" t="str">
        <f>CONCATENATE(F6,"/",C6,)</f>
        <v>/Viaje cancelado</v>
      </c>
      <c r="L6" s="40" t="e">
        <f>VLOOKUP(G6,[2]Hoja3!$D$41:$F$120,3,0)</f>
        <v>#N/A</v>
      </c>
      <c r="M6" s="41">
        <f>SUM(D6*96)/100</f>
        <v>0</v>
      </c>
      <c r="N6" s="42">
        <f>SUM(M6/96)*100</f>
        <v>0</v>
      </c>
      <c r="O6" s="42">
        <f>N6*0.16</f>
        <v>0</v>
      </c>
    </row>
    <row r="7" spans="2:15" s="27" customFormat="1" ht="12.75" customHeight="1" x14ac:dyDescent="0.25">
      <c r="B7" s="43"/>
      <c r="C7" s="44"/>
      <c r="D7" s="45"/>
      <c r="E7" s="46"/>
      <c r="F7" s="46"/>
      <c r="G7" s="47"/>
      <c r="H7" s="47"/>
      <c r="I7" s="48"/>
      <c r="J7" s="49"/>
      <c r="K7" s="48"/>
      <c r="L7" s="40"/>
      <c r="M7" s="41"/>
      <c r="N7" s="42"/>
      <c r="O7" s="42"/>
    </row>
    <row r="8" spans="2:15" s="27" customFormat="1" x14ac:dyDescent="0.25">
      <c r="B8" s="50"/>
      <c r="C8" s="44"/>
      <c r="D8" s="51"/>
      <c r="E8" s="52"/>
      <c r="F8" s="50"/>
      <c r="G8" s="53"/>
      <c r="H8" s="50"/>
      <c r="I8" s="48"/>
      <c r="J8" s="49"/>
      <c r="K8" s="48"/>
      <c r="L8" s="40"/>
      <c r="M8" s="54">
        <f>SUM(M6:M6)</f>
        <v>0</v>
      </c>
      <c r="N8" s="54">
        <f>SUM(N6:N6)</f>
        <v>0</v>
      </c>
      <c r="O8" s="54">
        <f>SUM(O6:O6)</f>
        <v>0</v>
      </c>
    </row>
    <row r="9" spans="2:15" s="27" customFormat="1" ht="15.75" x14ac:dyDescent="0.25">
      <c r="B9" s="28"/>
      <c r="C9" s="29"/>
      <c r="D9" s="28"/>
      <c r="E9" s="55"/>
      <c r="F9" s="56"/>
      <c r="G9" s="56"/>
      <c r="H9" s="28"/>
      <c r="I9" s="57"/>
      <c r="J9" s="160">
        <f>+M8+O8</f>
        <v>0</v>
      </c>
      <c r="K9" s="160"/>
      <c r="L9" s="30"/>
    </row>
    <row r="10" spans="2:15" s="27" customFormat="1" x14ac:dyDescent="0.25"/>
    <row r="11" spans="2:15" s="27" customFormat="1" ht="23.25" x14ac:dyDescent="0.3">
      <c r="B11" s="58"/>
      <c r="D11" s="59"/>
      <c r="E11" s="60"/>
      <c r="F11" s="60"/>
      <c r="G11" s="168" t="s">
        <v>19</v>
      </c>
      <c r="H11" s="168"/>
      <c r="I11" s="169">
        <v>4500115003</v>
      </c>
      <c r="J11" s="169"/>
      <c r="K11" s="61"/>
      <c r="L11" s="25"/>
      <c r="M11" s="26"/>
      <c r="N11" s="26"/>
      <c r="O11" s="26"/>
    </row>
  </sheetData>
  <mergeCells count="4">
    <mergeCell ref="B2:K3"/>
    <mergeCell ref="G11:H11"/>
    <mergeCell ref="I11:J11"/>
    <mergeCell ref="J9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7"/>
  <sheetViews>
    <sheetView topLeftCell="A2" workbookViewId="0">
      <selection activeCell="J58" sqref="J58"/>
    </sheetView>
  </sheetViews>
  <sheetFormatPr baseColWidth="10" defaultRowHeight="15" x14ac:dyDescent="0.25"/>
  <cols>
    <col min="1" max="1" width="11.42578125" style="27"/>
    <col min="2" max="2" width="17.7109375" style="27" customWidth="1"/>
    <col min="3" max="3" width="13.7109375" style="27" bestFit="1" customWidth="1"/>
    <col min="4" max="6" width="11.42578125" style="27"/>
    <col min="7" max="7" width="9.5703125" style="27" customWidth="1"/>
    <col min="8" max="8" width="8.28515625" style="27" customWidth="1"/>
    <col min="9" max="9" width="11.42578125" style="27"/>
    <col min="10" max="10" width="17.5703125" style="27" customWidth="1"/>
    <col min="11" max="11" width="13.85546875" style="27" customWidth="1"/>
    <col min="12" max="12" width="11.42578125" style="27"/>
    <col min="13" max="13" width="11.42578125" style="27" hidden="1" customWidth="1"/>
    <col min="14" max="14" width="1.28515625" style="27" hidden="1" customWidth="1"/>
    <col min="15" max="15" width="3.28515625" style="27" hidden="1" customWidth="1"/>
    <col min="16" max="16" width="9.140625" style="27" customWidth="1"/>
    <col min="17" max="16384" width="11.42578125" style="27"/>
  </cols>
  <sheetData>
    <row r="2" spans="1:18" x14ac:dyDescent="0.25">
      <c r="B2" s="164" t="s">
        <v>103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ht="15" customHeight="1" x14ac:dyDescent="0.25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ht="15" customHeight="1" x14ac:dyDescent="0.25">
      <c r="B4" s="28"/>
      <c r="C4" s="170" t="s">
        <v>184</v>
      </c>
      <c r="D4" s="170"/>
      <c r="E4" s="170"/>
      <c r="F4" s="170"/>
      <c r="G4" s="170"/>
      <c r="H4" s="170"/>
      <c r="I4" s="170"/>
      <c r="J4" s="170"/>
      <c r="K4" s="170"/>
      <c r="L4" s="170"/>
      <c r="M4" s="25"/>
      <c r="N4" s="25"/>
      <c r="O4" s="25"/>
      <c r="P4" s="25"/>
      <c r="Q4" s="26"/>
      <c r="R4" s="26"/>
    </row>
    <row r="5" spans="1:18" ht="25.5" x14ac:dyDescent="0.25">
      <c r="A5"/>
      <c r="B5" s="9" t="s">
        <v>1</v>
      </c>
      <c r="C5" s="91" t="s">
        <v>2</v>
      </c>
      <c r="D5" s="91" t="s">
        <v>9</v>
      </c>
      <c r="E5" s="91" t="s">
        <v>13</v>
      </c>
      <c r="F5" s="91" t="s">
        <v>12</v>
      </c>
      <c r="G5" s="91" t="s">
        <v>10</v>
      </c>
      <c r="H5" s="91" t="s">
        <v>71</v>
      </c>
      <c r="I5" s="91" t="s">
        <v>15</v>
      </c>
      <c r="J5" s="92"/>
      <c r="K5" s="91"/>
      <c r="L5" s="93"/>
      <c r="M5" s="93"/>
      <c r="N5" s="93"/>
      <c r="O5" s="93"/>
      <c r="P5" s="93"/>
      <c r="Q5" s="94"/>
      <c r="R5" s="94"/>
    </row>
    <row r="6" spans="1:18" x14ac:dyDescent="0.25">
      <c r="A6" s="27">
        <v>1</v>
      </c>
      <c r="B6" s="88">
        <v>44362</v>
      </c>
      <c r="C6" s="99" t="s">
        <v>104</v>
      </c>
      <c r="D6" s="33">
        <v>2321.54</v>
      </c>
      <c r="E6" s="34">
        <v>4500497524</v>
      </c>
      <c r="F6" s="71">
        <v>16188629</v>
      </c>
      <c r="G6" s="36">
        <v>47334</v>
      </c>
      <c r="H6" s="37" t="s">
        <v>35</v>
      </c>
      <c r="I6" s="36" t="s">
        <v>26</v>
      </c>
      <c r="J6" s="39" t="s">
        <v>106</v>
      </c>
      <c r="K6" s="38" t="s">
        <v>132</v>
      </c>
      <c r="L6" s="40" t="s">
        <v>88</v>
      </c>
      <c r="M6" s="40">
        <v>1</v>
      </c>
      <c r="N6" s="40"/>
      <c r="O6" s="40"/>
      <c r="P6" s="40" t="s">
        <v>90</v>
      </c>
      <c r="Q6" s="41">
        <f>D6</f>
        <v>2321.54</v>
      </c>
      <c r="R6" s="42">
        <f>Q6*0.16</f>
        <v>371.44639999999998</v>
      </c>
    </row>
    <row r="7" spans="1:18" x14ac:dyDescent="0.25">
      <c r="A7" s="27">
        <v>2</v>
      </c>
      <c r="B7" s="88">
        <v>44364</v>
      </c>
      <c r="C7" s="99" t="s">
        <v>86</v>
      </c>
      <c r="D7" s="33">
        <v>2321.54</v>
      </c>
      <c r="E7" s="34">
        <v>4500497524</v>
      </c>
      <c r="F7" s="71">
        <v>16188629</v>
      </c>
      <c r="G7" s="36">
        <v>52435</v>
      </c>
      <c r="H7" s="37" t="s">
        <v>35</v>
      </c>
      <c r="I7" s="36" t="s">
        <v>26</v>
      </c>
      <c r="J7" s="39" t="s">
        <v>141</v>
      </c>
      <c r="K7" s="38" t="s">
        <v>114</v>
      </c>
      <c r="L7" s="40" t="s">
        <v>88</v>
      </c>
      <c r="M7" s="40">
        <v>1</v>
      </c>
      <c r="N7" s="40"/>
      <c r="O7" s="40"/>
      <c r="P7" s="40" t="s">
        <v>90</v>
      </c>
      <c r="Q7" s="41">
        <f t="shared" ref="Q7:Q52" si="0">D7</f>
        <v>2321.54</v>
      </c>
      <c r="R7" s="42">
        <f t="shared" ref="R7:R52" si="1">Q7*0.16</f>
        <v>371.44639999999998</v>
      </c>
    </row>
    <row r="8" spans="1:18" x14ac:dyDescent="0.25">
      <c r="A8" s="27">
        <v>3</v>
      </c>
      <c r="B8" s="88">
        <v>44365</v>
      </c>
      <c r="C8" s="99" t="s">
        <v>105</v>
      </c>
      <c r="D8" s="33">
        <v>2175.4850000000001</v>
      </c>
      <c r="E8" s="34">
        <v>4500497524</v>
      </c>
      <c r="F8" s="71">
        <v>16188629</v>
      </c>
      <c r="G8" s="36">
        <v>52326</v>
      </c>
      <c r="H8" s="37" t="s">
        <v>100</v>
      </c>
      <c r="I8" s="36" t="s">
        <v>102</v>
      </c>
      <c r="J8" s="39" t="s">
        <v>107</v>
      </c>
      <c r="K8" s="38" t="s">
        <v>117</v>
      </c>
      <c r="L8" s="40" t="s">
        <v>88</v>
      </c>
      <c r="M8" s="40">
        <v>1</v>
      </c>
      <c r="N8" s="40"/>
      <c r="O8" s="40"/>
      <c r="P8" s="40" t="s">
        <v>90</v>
      </c>
      <c r="Q8" s="41">
        <f t="shared" si="0"/>
        <v>2175.4850000000001</v>
      </c>
      <c r="R8" s="42">
        <f t="shared" si="1"/>
        <v>348.07760000000002</v>
      </c>
    </row>
    <row r="9" spans="1:18" x14ac:dyDescent="0.25">
      <c r="A9" s="27">
        <v>4</v>
      </c>
      <c r="B9" s="88">
        <v>44367</v>
      </c>
      <c r="C9" s="99" t="s">
        <v>86</v>
      </c>
      <c r="D9" s="33">
        <v>1910.31</v>
      </c>
      <c r="E9" s="34">
        <v>4500497524</v>
      </c>
      <c r="F9" s="71">
        <v>16188629</v>
      </c>
      <c r="G9" s="36">
        <v>51961</v>
      </c>
      <c r="H9" s="37" t="s">
        <v>38</v>
      </c>
      <c r="I9" s="36" t="s">
        <v>28</v>
      </c>
      <c r="J9" s="39" t="s">
        <v>109</v>
      </c>
      <c r="K9" s="38" t="s">
        <v>116</v>
      </c>
      <c r="L9" s="40" t="s">
        <v>88</v>
      </c>
      <c r="M9" s="40">
        <v>1</v>
      </c>
      <c r="N9" s="40"/>
      <c r="O9" s="40"/>
      <c r="P9" s="40" t="s">
        <v>90</v>
      </c>
      <c r="Q9" s="41">
        <f t="shared" si="0"/>
        <v>1910.31</v>
      </c>
      <c r="R9" s="42">
        <f t="shared" si="1"/>
        <v>305.64960000000002</v>
      </c>
    </row>
    <row r="10" spans="1:18" x14ac:dyDescent="0.25">
      <c r="A10" s="27">
        <v>5</v>
      </c>
      <c r="B10" s="88">
        <v>44370</v>
      </c>
      <c r="C10" s="99" t="s">
        <v>105</v>
      </c>
      <c r="D10" s="33">
        <v>2175.4850000000001</v>
      </c>
      <c r="E10" s="34">
        <v>4500497524</v>
      </c>
      <c r="F10" s="71">
        <v>16188629</v>
      </c>
      <c r="G10" s="36">
        <v>56903</v>
      </c>
      <c r="H10" s="37" t="s">
        <v>59</v>
      </c>
      <c r="I10" s="36" t="s">
        <v>75</v>
      </c>
      <c r="J10" s="39" t="s">
        <v>110</v>
      </c>
      <c r="K10" s="38" t="s">
        <v>132</v>
      </c>
      <c r="L10" s="40" t="s">
        <v>88</v>
      </c>
      <c r="M10" s="40">
        <v>1</v>
      </c>
      <c r="N10" s="40"/>
      <c r="O10" s="40"/>
      <c r="P10" s="40" t="s">
        <v>90</v>
      </c>
      <c r="Q10" s="41">
        <f t="shared" si="0"/>
        <v>2175.4850000000001</v>
      </c>
      <c r="R10" s="42">
        <f t="shared" si="1"/>
        <v>348.07760000000002</v>
      </c>
    </row>
    <row r="11" spans="1:18" x14ac:dyDescent="0.25">
      <c r="A11" s="27">
        <v>6</v>
      </c>
      <c r="B11" s="88">
        <v>44371</v>
      </c>
      <c r="C11" s="99" t="s">
        <v>86</v>
      </c>
      <c r="D11" s="33">
        <v>2321.54</v>
      </c>
      <c r="E11" s="34">
        <v>4500497524</v>
      </c>
      <c r="F11" s="71">
        <v>16188629</v>
      </c>
      <c r="G11" s="36">
        <v>56937</v>
      </c>
      <c r="H11" s="37" t="s">
        <v>96</v>
      </c>
      <c r="I11" s="36" t="s">
        <v>97</v>
      </c>
      <c r="J11" s="39" t="s">
        <v>111</v>
      </c>
      <c r="K11" s="38" t="s">
        <v>125</v>
      </c>
      <c r="L11" s="40" t="s">
        <v>88</v>
      </c>
      <c r="M11" s="40">
        <v>1</v>
      </c>
      <c r="N11" s="40"/>
      <c r="O11" s="40"/>
      <c r="P11" s="40" t="s">
        <v>90</v>
      </c>
      <c r="Q11" s="41">
        <f t="shared" si="0"/>
        <v>2321.54</v>
      </c>
      <c r="R11" s="42">
        <f t="shared" si="1"/>
        <v>371.44639999999998</v>
      </c>
    </row>
    <row r="12" spans="1:18" x14ac:dyDescent="0.25">
      <c r="A12" s="27">
        <v>7</v>
      </c>
      <c r="B12" s="88">
        <v>44372</v>
      </c>
      <c r="C12" s="99" t="s">
        <v>108</v>
      </c>
      <c r="D12" s="33">
        <v>2321.54</v>
      </c>
      <c r="E12" s="34">
        <v>4500497524</v>
      </c>
      <c r="F12" s="71">
        <v>16188629</v>
      </c>
      <c r="G12" s="36">
        <v>39665</v>
      </c>
      <c r="H12" s="37" t="s">
        <v>62</v>
      </c>
      <c r="I12" s="36" t="s">
        <v>64</v>
      </c>
      <c r="J12" s="39" t="s">
        <v>112</v>
      </c>
      <c r="K12" s="38" t="s">
        <v>125</v>
      </c>
      <c r="L12" s="40" t="s">
        <v>88</v>
      </c>
      <c r="M12" s="40">
        <v>1</v>
      </c>
      <c r="N12" s="40"/>
      <c r="O12" s="40"/>
      <c r="P12" s="40" t="s">
        <v>90</v>
      </c>
      <c r="Q12" s="41">
        <f t="shared" si="0"/>
        <v>2321.54</v>
      </c>
      <c r="R12" s="42">
        <f t="shared" si="1"/>
        <v>371.44639999999998</v>
      </c>
    </row>
    <row r="13" spans="1:18" x14ac:dyDescent="0.25">
      <c r="A13" s="27">
        <v>8</v>
      </c>
      <c r="B13" s="88">
        <v>44409</v>
      </c>
      <c r="C13" s="99" t="s">
        <v>83</v>
      </c>
      <c r="D13" s="33">
        <v>2175.4850000000001</v>
      </c>
      <c r="E13" s="34">
        <v>4500497524</v>
      </c>
      <c r="F13" s="71">
        <v>16188629</v>
      </c>
      <c r="G13" s="36">
        <v>59870</v>
      </c>
      <c r="H13" s="37" t="s">
        <v>137</v>
      </c>
      <c r="I13" s="36" t="s">
        <v>138</v>
      </c>
      <c r="J13" s="39" t="s">
        <v>142</v>
      </c>
      <c r="K13" s="38" t="s">
        <v>120</v>
      </c>
      <c r="L13" s="40" t="s">
        <v>88</v>
      </c>
      <c r="M13" s="40">
        <v>1</v>
      </c>
      <c r="N13" s="40"/>
      <c r="O13" s="40"/>
      <c r="P13" s="40" t="s">
        <v>90</v>
      </c>
      <c r="Q13" s="41">
        <f t="shared" si="0"/>
        <v>2175.4850000000001</v>
      </c>
      <c r="R13" s="42">
        <f t="shared" si="1"/>
        <v>348.07760000000002</v>
      </c>
    </row>
    <row r="14" spans="1:18" x14ac:dyDescent="0.25">
      <c r="A14" s="27">
        <v>9</v>
      </c>
      <c r="B14" s="88">
        <v>44409</v>
      </c>
      <c r="C14" s="99" t="s">
        <v>139</v>
      </c>
      <c r="D14" s="33">
        <v>2175.4850000000001</v>
      </c>
      <c r="E14" s="34">
        <v>4500497524</v>
      </c>
      <c r="F14" s="71">
        <v>16188629</v>
      </c>
      <c r="G14" s="36">
        <v>59879</v>
      </c>
      <c r="H14" s="37" t="s">
        <v>42</v>
      </c>
      <c r="I14" s="36" t="s">
        <v>31</v>
      </c>
      <c r="J14" s="39" t="s">
        <v>143</v>
      </c>
      <c r="K14" s="38" t="s">
        <v>124</v>
      </c>
      <c r="L14" s="40" t="s">
        <v>88</v>
      </c>
      <c r="M14" s="40">
        <v>1</v>
      </c>
      <c r="N14" s="40"/>
      <c r="O14" s="40"/>
      <c r="P14" s="40" t="s">
        <v>90</v>
      </c>
      <c r="Q14" s="41">
        <f t="shared" si="0"/>
        <v>2175.4850000000001</v>
      </c>
      <c r="R14" s="42">
        <f t="shared" si="1"/>
        <v>348.07760000000002</v>
      </c>
    </row>
    <row r="15" spans="1:18" x14ac:dyDescent="0.25">
      <c r="A15" s="27">
        <v>10</v>
      </c>
      <c r="B15" s="88">
        <v>44409</v>
      </c>
      <c r="C15" s="99" t="s">
        <v>76</v>
      </c>
      <c r="D15" s="33">
        <v>1910.31</v>
      </c>
      <c r="E15" s="34">
        <v>4500497524</v>
      </c>
      <c r="F15" s="71">
        <v>16188629</v>
      </c>
      <c r="G15" s="36">
        <v>59887</v>
      </c>
      <c r="H15" s="37" t="s">
        <v>55</v>
      </c>
      <c r="I15" s="36" t="s">
        <v>49</v>
      </c>
      <c r="J15" s="39" t="s">
        <v>144</v>
      </c>
      <c r="K15" s="38" t="s">
        <v>119</v>
      </c>
      <c r="L15" s="40" t="s">
        <v>88</v>
      </c>
      <c r="M15" s="40">
        <v>1</v>
      </c>
      <c r="N15" s="40"/>
      <c r="O15" s="40"/>
      <c r="P15" s="40" t="s">
        <v>90</v>
      </c>
      <c r="Q15" s="41">
        <f t="shared" si="0"/>
        <v>1910.31</v>
      </c>
      <c r="R15" s="42">
        <f t="shared" si="1"/>
        <v>305.64960000000002</v>
      </c>
    </row>
    <row r="16" spans="1:18" x14ac:dyDescent="0.25">
      <c r="A16" s="27">
        <v>11</v>
      </c>
      <c r="B16" s="88">
        <v>44409</v>
      </c>
      <c r="C16" s="99" t="s">
        <v>83</v>
      </c>
      <c r="D16" s="33">
        <v>1910.31</v>
      </c>
      <c r="E16" s="34">
        <v>4500497524</v>
      </c>
      <c r="F16" s="71">
        <v>16188629</v>
      </c>
      <c r="G16" s="36">
        <v>59896</v>
      </c>
      <c r="H16" s="37" t="s">
        <v>52</v>
      </c>
      <c r="I16" s="36" t="s">
        <v>72</v>
      </c>
      <c r="J16" s="39" t="s">
        <v>145</v>
      </c>
      <c r="K16" s="38" t="s">
        <v>116</v>
      </c>
      <c r="L16" s="40" t="s">
        <v>88</v>
      </c>
      <c r="M16" s="40">
        <v>1</v>
      </c>
      <c r="N16" s="40"/>
      <c r="O16" s="40"/>
      <c r="P16" s="40" t="s">
        <v>90</v>
      </c>
      <c r="Q16" s="41">
        <f t="shared" si="0"/>
        <v>1910.31</v>
      </c>
      <c r="R16" s="42">
        <f t="shared" si="1"/>
        <v>305.64960000000002</v>
      </c>
    </row>
    <row r="17" spans="1:18" x14ac:dyDescent="0.25">
      <c r="A17" s="27">
        <v>12</v>
      </c>
      <c r="B17" s="88">
        <v>44409</v>
      </c>
      <c r="C17" s="99" t="s">
        <v>77</v>
      </c>
      <c r="D17" s="33">
        <v>2321.54</v>
      </c>
      <c r="E17" s="34">
        <v>4500497524</v>
      </c>
      <c r="F17" s="71">
        <v>16188629</v>
      </c>
      <c r="G17" s="36">
        <v>59900</v>
      </c>
      <c r="H17" s="37" t="s">
        <v>63</v>
      </c>
      <c r="I17" s="36" t="s">
        <v>65</v>
      </c>
      <c r="J17" s="39" t="s">
        <v>146</v>
      </c>
      <c r="K17" s="38" t="s">
        <v>131</v>
      </c>
      <c r="L17" s="40" t="s">
        <v>88</v>
      </c>
      <c r="M17" s="40">
        <v>1</v>
      </c>
      <c r="N17" s="40"/>
      <c r="O17" s="40"/>
      <c r="P17" s="40" t="s">
        <v>90</v>
      </c>
      <c r="Q17" s="41">
        <f t="shared" si="0"/>
        <v>2321.54</v>
      </c>
      <c r="R17" s="42">
        <f t="shared" si="1"/>
        <v>371.44639999999998</v>
      </c>
    </row>
    <row r="18" spans="1:18" x14ac:dyDescent="0.25">
      <c r="A18" s="27">
        <v>13</v>
      </c>
      <c r="B18" s="88">
        <v>44409</v>
      </c>
      <c r="C18" s="99" t="s">
        <v>93</v>
      </c>
      <c r="D18" s="33">
        <v>2321.54</v>
      </c>
      <c r="E18" s="34">
        <v>4500497524</v>
      </c>
      <c r="F18" s="71">
        <v>16188629</v>
      </c>
      <c r="G18" s="36">
        <v>59955</v>
      </c>
      <c r="H18" s="37" t="s">
        <v>96</v>
      </c>
      <c r="I18" s="36" t="s">
        <v>97</v>
      </c>
      <c r="J18" s="39" t="s">
        <v>147</v>
      </c>
      <c r="K18" s="38" t="s">
        <v>120</v>
      </c>
      <c r="L18" s="40" t="s">
        <v>88</v>
      </c>
      <c r="M18" s="40">
        <v>1</v>
      </c>
      <c r="N18" s="40"/>
      <c r="O18" s="40"/>
      <c r="P18" s="40" t="s">
        <v>90</v>
      </c>
      <c r="Q18" s="41">
        <f t="shared" si="0"/>
        <v>2321.54</v>
      </c>
      <c r="R18" s="42">
        <f t="shared" si="1"/>
        <v>371.44639999999998</v>
      </c>
    </row>
    <row r="19" spans="1:18" x14ac:dyDescent="0.25">
      <c r="A19" s="27">
        <v>14</v>
      </c>
      <c r="B19" s="88">
        <v>44409</v>
      </c>
      <c r="C19" s="99" t="s">
        <v>135</v>
      </c>
      <c r="D19" s="33">
        <v>2321.54</v>
      </c>
      <c r="E19" s="34">
        <v>4500497524</v>
      </c>
      <c r="F19" s="71">
        <v>16188629</v>
      </c>
      <c r="G19" s="36">
        <v>59956</v>
      </c>
      <c r="H19" s="37" t="s">
        <v>56</v>
      </c>
      <c r="I19" s="36" t="s">
        <v>50</v>
      </c>
      <c r="J19" s="39" t="s">
        <v>148</v>
      </c>
      <c r="K19" s="38" t="s">
        <v>114</v>
      </c>
      <c r="L19" s="40" t="s">
        <v>88</v>
      </c>
      <c r="M19" s="40">
        <v>1</v>
      </c>
      <c r="N19" s="40"/>
      <c r="O19" s="40"/>
      <c r="P19" s="40" t="s">
        <v>90</v>
      </c>
      <c r="Q19" s="41">
        <f t="shared" si="0"/>
        <v>2321.54</v>
      </c>
      <c r="R19" s="42">
        <f t="shared" si="1"/>
        <v>371.44639999999998</v>
      </c>
    </row>
    <row r="20" spans="1:18" x14ac:dyDescent="0.25">
      <c r="A20" s="27">
        <v>15</v>
      </c>
      <c r="B20" s="88">
        <v>44409</v>
      </c>
      <c r="C20" s="99" t="s">
        <v>101</v>
      </c>
      <c r="D20" s="33">
        <v>2321.54</v>
      </c>
      <c r="E20" s="34">
        <v>4500497524</v>
      </c>
      <c r="F20" s="71">
        <v>16188629</v>
      </c>
      <c r="G20" s="36">
        <v>59957</v>
      </c>
      <c r="H20" s="37" t="s">
        <v>68</v>
      </c>
      <c r="I20" s="36" t="s">
        <v>67</v>
      </c>
      <c r="J20" s="39" t="s">
        <v>149</v>
      </c>
      <c r="K20" s="38" t="s">
        <v>119</v>
      </c>
      <c r="L20" s="40" t="s">
        <v>88</v>
      </c>
      <c r="M20" s="40">
        <v>1</v>
      </c>
      <c r="N20" s="40"/>
      <c r="O20" s="40"/>
      <c r="P20" s="40" t="s">
        <v>90</v>
      </c>
      <c r="Q20" s="41">
        <f t="shared" si="0"/>
        <v>2321.54</v>
      </c>
      <c r="R20" s="42">
        <f t="shared" si="1"/>
        <v>371.44639999999998</v>
      </c>
    </row>
    <row r="21" spans="1:18" x14ac:dyDescent="0.25">
      <c r="A21" s="27">
        <v>16</v>
      </c>
      <c r="B21" s="88">
        <v>44409</v>
      </c>
      <c r="C21" s="99" t="s">
        <v>134</v>
      </c>
      <c r="D21" s="33">
        <v>2175.4850000000001</v>
      </c>
      <c r="E21" s="34">
        <v>4500497524</v>
      </c>
      <c r="F21" s="71">
        <v>16188629</v>
      </c>
      <c r="G21" s="36">
        <v>59959</v>
      </c>
      <c r="H21" s="37" t="s">
        <v>100</v>
      </c>
      <c r="I21" s="36" t="s">
        <v>102</v>
      </c>
      <c r="J21" s="39" t="s">
        <v>150</v>
      </c>
      <c r="K21" s="38" t="s">
        <v>130</v>
      </c>
      <c r="L21" s="40" t="s">
        <v>88</v>
      </c>
      <c r="M21" s="40">
        <v>1</v>
      </c>
      <c r="N21" s="40"/>
      <c r="O21" s="40"/>
      <c r="P21" s="40" t="s">
        <v>90</v>
      </c>
      <c r="Q21" s="41">
        <f t="shared" si="0"/>
        <v>2175.4850000000001</v>
      </c>
      <c r="R21" s="42">
        <f t="shared" si="1"/>
        <v>348.07760000000002</v>
      </c>
    </row>
    <row r="22" spans="1:18" x14ac:dyDescent="0.25">
      <c r="A22" s="27">
        <v>17</v>
      </c>
      <c r="B22" s="88">
        <v>44409</v>
      </c>
      <c r="C22" s="99" t="s">
        <v>133</v>
      </c>
      <c r="D22" s="33">
        <v>2175.4850000000001</v>
      </c>
      <c r="E22" s="34">
        <v>4500497524</v>
      </c>
      <c r="F22" s="71">
        <v>16188629</v>
      </c>
      <c r="G22" s="36">
        <v>59965</v>
      </c>
      <c r="H22" s="37" t="s">
        <v>37</v>
      </c>
      <c r="I22" s="36" t="s">
        <v>27</v>
      </c>
      <c r="J22" s="39" t="s">
        <v>151</v>
      </c>
      <c r="K22" s="38" t="s">
        <v>129</v>
      </c>
      <c r="L22" s="40" t="s">
        <v>88</v>
      </c>
      <c r="M22" s="40">
        <v>1</v>
      </c>
      <c r="N22" s="40"/>
      <c r="O22" s="40"/>
      <c r="P22" s="40" t="s">
        <v>90</v>
      </c>
      <c r="Q22" s="41">
        <f t="shared" si="0"/>
        <v>2175.4850000000001</v>
      </c>
      <c r="R22" s="42">
        <f t="shared" si="1"/>
        <v>348.07760000000002</v>
      </c>
    </row>
    <row r="23" spans="1:18" x14ac:dyDescent="0.25">
      <c r="A23" s="27">
        <v>18</v>
      </c>
      <c r="B23" s="88">
        <v>44410</v>
      </c>
      <c r="C23" s="99" t="s">
        <v>83</v>
      </c>
      <c r="D23" s="33">
        <v>2175.4850000000001</v>
      </c>
      <c r="E23" s="34">
        <v>4500497524</v>
      </c>
      <c r="F23" s="71">
        <v>16188629</v>
      </c>
      <c r="G23" s="36">
        <v>42386</v>
      </c>
      <c r="H23" s="37" t="s">
        <v>36</v>
      </c>
      <c r="I23" s="36" t="s">
        <v>73</v>
      </c>
      <c r="J23" s="39" t="s">
        <v>152</v>
      </c>
      <c r="K23" s="38" t="s">
        <v>116</v>
      </c>
      <c r="L23" s="40" t="s">
        <v>88</v>
      </c>
      <c r="M23" s="40">
        <v>1</v>
      </c>
      <c r="N23" s="40"/>
      <c r="O23" s="40"/>
      <c r="P23" s="40" t="s">
        <v>90</v>
      </c>
      <c r="Q23" s="41">
        <f t="shared" si="0"/>
        <v>2175.4850000000001</v>
      </c>
      <c r="R23" s="42">
        <f t="shared" si="1"/>
        <v>348.07760000000002</v>
      </c>
    </row>
    <row r="24" spans="1:18" x14ac:dyDescent="0.25">
      <c r="A24" s="27">
        <v>19</v>
      </c>
      <c r="B24" s="88">
        <v>44410</v>
      </c>
      <c r="C24" s="99" t="s">
        <v>46</v>
      </c>
      <c r="D24" s="33">
        <v>2175.4850000000001</v>
      </c>
      <c r="E24" s="34">
        <v>4500497524</v>
      </c>
      <c r="F24" s="71">
        <v>16188629</v>
      </c>
      <c r="G24" s="36">
        <v>42401</v>
      </c>
      <c r="H24" s="37" t="s">
        <v>40</v>
      </c>
      <c r="I24" s="36" t="s">
        <v>74</v>
      </c>
      <c r="J24" s="39" t="s">
        <v>153</v>
      </c>
      <c r="K24" s="38" t="s">
        <v>128</v>
      </c>
      <c r="L24" s="40" t="s">
        <v>88</v>
      </c>
      <c r="M24" s="40">
        <v>1</v>
      </c>
      <c r="N24" s="40"/>
      <c r="O24" s="40"/>
      <c r="P24" s="40" t="s">
        <v>90</v>
      </c>
      <c r="Q24" s="41">
        <f t="shared" si="0"/>
        <v>2175.4850000000001</v>
      </c>
      <c r="R24" s="42">
        <f t="shared" si="1"/>
        <v>348.07760000000002</v>
      </c>
    </row>
    <row r="25" spans="1:18" x14ac:dyDescent="0.25">
      <c r="A25" s="27">
        <v>20</v>
      </c>
      <c r="B25" s="88">
        <v>44410</v>
      </c>
      <c r="C25" s="99" t="s">
        <v>76</v>
      </c>
      <c r="D25" s="33">
        <v>1910.31</v>
      </c>
      <c r="E25" s="34">
        <v>4500497524</v>
      </c>
      <c r="F25" s="71">
        <v>16188629</v>
      </c>
      <c r="G25" s="36">
        <v>42404</v>
      </c>
      <c r="H25" s="37" t="s">
        <v>55</v>
      </c>
      <c r="I25" s="36" t="s">
        <v>49</v>
      </c>
      <c r="J25" s="39" t="s">
        <v>154</v>
      </c>
      <c r="K25" s="38" t="s">
        <v>128</v>
      </c>
      <c r="L25" s="40" t="s">
        <v>88</v>
      </c>
      <c r="M25" s="40">
        <v>1</v>
      </c>
      <c r="N25" s="40"/>
      <c r="O25" s="40"/>
      <c r="P25" s="40" t="s">
        <v>90</v>
      </c>
      <c r="Q25" s="41">
        <f t="shared" si="0"/>
        <v>1910.31</v>
      </c>
      <c r="R25" s="42">
        <f t="shared" si="1"/>
        <v>305.64960000000002</v>
      </c>
    </row>
    <row r="26" spans="1:18" x14ac:dyDescent="0.25">
      <c r="A26" s="27">
        <v>21</v>
      </c>
      <c r="B26" s="88">
        <v>44410</v>
      </c>
      <c r="C26" s="99" t="s">
        <v>23</v>
      </c>
      <c r="D26" s="33">
        <v>2175.4850000000001</v>
      </c>
      <c r="E26" s="34">
        <v>4500497524</v>
      </c>
      <c r="F26" s="71">
        <v>16188629</v>
      </c>
      <c r="G26" s="36">
        <v>42407</v>
      </c>
      <c r="H26" s="37" t="s">
        <v>37</v>
      </c>
      <c r="I26" s="36" t="s">
        <v>27</v>
      </c>
      <c r="J26" s="39" t="s">
        <v>155</v>
      </c>
      <c r="K26" s="38" t="s">
        <v>127</v>
      </c>
      <c r="L26" s="40" t="s">
        <v>88</v>
      </c>
      <c r="M26" s="40">
        <v>1</v>
      </c>
      <c r="N26" s="40"/>
      <c r="O26" s="40"/>
      <c r="P26" s="40" t="s">
        <v>90</v>
      </c>
      <c r="Q26" s="41">
        <f t="shared" si="0"/>
        <v>2175.4850000000001</v>
      </c>
      <c r="R26" s="42">
        <f t="shared" si="1"/>
        <v>348.07760000000002</v>
      </c>
    </row>
    <row r="27" spans="1:18" x14ac:dyDescent="0.25">
      <c r="A27" s="27">
        <v>22</v>
      </c>
      <c r="B27" s="88">
        <v>44410</v>
      </c>
      <c r="C27" s="99" t="s">
        <v>92</v>
      </c>
      <c r="D27" s="33">
        <v>2321.54</v>
      </c>
      <c r="E27" s="34">
        <v>4500497524</v>
      </c>
      <c r="F27" s="71">
        <v>16188629</v>
      </c>
      <c r="G27" s="36">
        <v>42413</v>
      </c>
      <c r="H27" s="37" t="s">
        <v>53</v>
      </c>
      <c r="I27" s="36" t="s">
        <v>47</v>
      </c>
      <c r="J27" s="39" t="s">
        <v>156</v>
      </c>
      <c r="K27" s="38" t="s">
        <v>126</v>
      </c>
      <c r="L27" s="40" t="s">
        <v>88</v>
      </c>
      <c r="M27" s="40">
        <v>1</v>
      </c>
      <c r="N27" s="40"/>
      <c r="O27" s="40"/>
      <c r="P27" s="40" t="s">
        <v>90</v>
      </c>
      <c r="Q27" s="41">
        <f t="shared" si="0"/>
        <v>2321.54</v>
      </c>
      <c r="R27" s="42">
        <f t="shared" si="1"/>
        <v>371.44639999999998</v>
      </c>
    </row>
    <row r="28" spans="1:18" x14ac:dyDescent="0.25">
      <c r="A28" s="27">
        <v>23</v>
      </c>
      <c r="B28" s="88">
        <v>44410</v>
      </c>
      <c r="C28" s="99" t="s">
        <v>83</v>
      </c>
      <c r="D28" s="33">
        <v>2175.4850000000001</v>
      </c>
      <c r="E28" s="34">
        <v>4500497524</v>
      </c>
      <c r="F28" s="71">
        <v>16188629</v>
      </c>
      <c r="G28" s="36">
        <v>59971</v>
      </c>
      <c r="H28" s="37" t="s">
        <v>39</v>
      </c>
      <c r="I28" s="36" t="s">
        <v>29</v>
      </c>
      <c r="J28" s="39" t="s">
        <v>157</v>
      </c>
      <c r="K28" s="38" t="s">
        <v>120</v>
      </c>
      <c r="L28" s="40" t="s">
        <v>88</v>
      </c>
      <c r="M28" s="40">
        <v>1</v>
      </c>
      <c r="N28" s="40"/>
      <c r="O28" s="40"/>
      <c r="P28" s="40" t="s">
        <v>90</v>
      </c>
      <c r="Q28" s="41">
        <f t="shared" si="0"/>
        <v>2175.4850000000001</v>
      </c>
      <c r="R28" s="42">
        <f t="shared" si="1"/>
        <v>348.07760000000002</v>
      </c>
    </row>
    <row r="29" spans="1:18" x14ac:dyDescent="0.25">
      <c r="A29" s="27">
        <v>24</v>
      </c>
      <c r="B29" s="88">
        <v>44410</v>
      </c>
      <c r="C29" s="99" t="s">
        <v>22</v>
      </c>
      <c r="D29" s="33">
        <v>1910.31</v>
      </c>
      <c r="E29" s="34">
        <v>4500497524</v>
      </c>
      <c r="F29" s="71">
        <v>16188629</v>
      </c>
      <c r="G29" s="36">
        <v>59974</v>
      </c>
      <c r="H29" s="37" t="s">
        <v>52</v>
      </c>
      <c r="I29" s="36" t="s">
        <v>72</v>
      </c>
      <c r="J29" s="39" t="s">
        <v>158</v>
      </c>
      <c r="K29" s="38" t="s">
        <v>125</v>
      </c>
      <c r="L29" s="40" t="s">
        <v>88</v>
      </c>
      <c r="M29" s="40">
        <v>1</v>
      </c>
      <c r="N29" s="40"/>
      <c r="O29" s="40"/>
      <c r="P29" s="40" t="s">
        <v>90</v>
      </c>
      <c r="Q29" s="41">
        <f t="shared" si="0"/>
        <v>1910.31</v>
      </c>
      <c r="R29" s="42">
        <f t="shared" si="1"/>
        <v>305.64960000000002</v>
      </c>
    </row>
    <row r="30" spans="1:18" x14ac:dyDescent="0.25">
      <c r="A30" s="27">
        <v>25</v>
      </c>
      <c r="B30" s="88">
        <v>44410</v>
      </c>
      <c r="C30" s="99" t="s">
        <v>83</v>
      </c>
      <c r="D30" s="33">
        <v>2175.4850000000001</v>
      </c>
      <c r="E30" s="34">
        <v>4500497524</v>
      </c>
      <c r="F30" s="71">
        <v>16188629</v>
      </c>
      <c r="G30" s="36">
        <v>59978</v>
      </c>
      <c r="H30" s="37" t="s">
        <v>34</v>
      </c>
      <c r="I30" s="36" t="s">
        <v>25</v>
      </c>
      <c r="J30" s="39" t="s">
        <v>159</v>
      </c>
      <c r="K30" s="38" t="s">
        <v>124</v>
      </c>
      <c r="L30" s="40" t="s">
        <v>88</v>
      </c>
      <c r="M30" s="40">
        <v>1</v>
      </c>
      <c r="N30" s="40"/>
      <c r="O30" s="40"/>
      <c r="P30" s="40" t="s">
        <v>90</v>
      </c>
      <c r="Q30" s="41">
        <f t="shared" si="0"/>
        <v>2175.4850000000001</v>
      </c>
      <c r="R30" s="42">
        <f t="shared" si="1"/>
        <v>348.07760000000002</v>
      </c>
    </row>
    <row r="31" spans="1:18" x14ac:dyDescent="0.25">
      <c r="A31" s="27">
        <v>26</v>
      </c>
      <c r="B31" s="88">
        <v>44410</v>
      </c>
      <c r="C31" s="99" t="s">
        <v>76</v>
      </c>
      <c r="D31" s="33">
        <v>2175.4850000000001</v>
      </c>
      <c r="E31" s="34">
        <v>4500497524</v>
      </c>
      <c r="F31" s="71">
        <v>16188629</v>
      </c>
      <c r="G31" s="36">
        <v>59982</v>
      </c>
      <c r="H31" s="37" t="s">
        <v>59</v>
      </c>
      <c r="I31" s="36" t="s">
        <v>75</v>
      </c>
      <c r="J31" s="39" t="s">
        <v>160</v>
      </c>
      <c r="K31" s="38" t="s">
        <v>117</v>
      </c>
      <c r="L31" s="40" t="s">
        <v>88</v>
      </c>
      <c r="M31" s="40">
        <v>1</v>
      </c>
      <c r="N31" s="40"/>
      <c r="O31" s="40"/>
      <c r="P31" s="40" t="s">
        <v>90</v>
      </c>
      <c r="Q31" s="41">
        <f t="shared" si="0"/>
        <v>2175.4850000000001</v>
      </c>
      <c r="R31" s="42">
        <f t="shared" si="1"/>
        <v>348.07760000000002</v>
      </c>
    </row>
    <row r="32" spans="1:18" x14ac:dyDescent="0.25">
      <c r="A32" s="27">
        <v>27</v>
      </c>
      <c r="B32" s="88">
        <v>44410</v>
      </c>
      <c r="C32" s="99" t="s">
        <v>95</v>
      </c>
      <c r="D32" s="33">
        <v>2321.54</v>
      </c>
      <c r="E32" s="34">
        <v>4500497524</v>
      </c>
      <c r="F32" s="71">
        <v>16188629</v>
      </c>
      <c r="G32" s="36">
        <v>59988</v>
      </c>
      <c r="H32" s="37" t="s">
        <v>63</v>
      </c>
      <c r="I32" s="36" t="s">
        <v>65</v>
      </c>
      <c r="J32" s="39" t="s">
        <v>161</v>
      </c>
      <c r="K32" s="38" t="s">
        <v>116</v>
      </c>
      <c r="L32" s="40" t="s">
        <v>88</v>
      </c>
      <c r="M32" s="40">
        <v>1</v>
      </c>
      <c r="N32" s="40"/>
      <c r="O32" s="40"/>
      <c r="P32" s="40" t="s">
        <v>90</v>
      </c>
      <c r="Q32" s="41">
        <f t="shared" si="0"/>
        <v>2321.54</v>
      </c>
      <c r="R32" s="42">
        <f t="shared" si="1"/>
        <v>371.44639999999998</v>
      </c>
    </row>
    <row r="33" spans="1:18" x14ac:dyDescent="0.25">
      <c r="A33" s="27">
        <v>28</v>
      </c>
      <c r="B33" s="88">
        <v>44411</v>
      </c>
      <c r="C33" s="99" t="s">
        <v>76</v>
      </c>
      <c r="D33" s="33">
        <v>4100.16</v>
      </c>
      <c r="E33" s="34">
        <v>4500497524</v>
      </c>
      <c r="F33" s="71">
        <v>16188629</v>
      </c>
      <c r="G33" s="36">
        <v>42416</v>
      </c>
      <c r="H33" s="37" t="s">
        <v>33</v>
      </c>
      <c r="I33" s="36" t="s">
        <v>94</v>
      </c>
      <c r="J33" s="39" t="s">
        <v>162</v>
      </c>
      <c r="K33" s="38" t="s">
        <v>120</v>
      </c>
      <c r="L33" s="40" t="s">
        <v>88</v>
      </c>
      <c r="M33" s="40">
        <v>1</v>
      </c>
      <c r="N33" s="40"/>
      <c r="O33" s="40"/>
      <c r="P33" s="40" t="s">
        <v>90</v>
      </c>
      <c r="Q33" s="41">
        <f t="shared" si="0"/>
        <v>4100.16</v>
      </c>
      <c r="R33" s="42">
        <f t="shared" si="1"/>
        <v>656.02559999999994</v>
      </c>
    </row>
    <row r="34" spans="1:18" x14ac:dyDescent="0.25">
      <c r="A34" s="27">
        <v>29</v>
      </c>
      <c r="B34" s="88">
        <v>44411</v>
      </c>
      <c r="C34" s="99" t="s">
        <v>89</v>
      </c>
      <c r="D34" s="33">
        <v>2321.54</v>
      </c>
      <c r="E34" s="34">
        <v>4500497524</v>
      </c>
      <c r="F34" s="71">
        <v>16188629</v>
      </c>
      <c r="G34" s="36">
        <v>42422</v>
      </c>
      <c r="H34" s="37" t="s">
        <v>41</v>
      </c>
      <c r="I34" s="36" t="s">
        <v>30</v>
      </c>
      <c r="J34" s="39" t="s">
        <v>163</v>
      </c>
      <c r="K34" s="38" t="s">
        <v>120</v>
      </c>
      <c r="L34" s="40" t="s">
        <v>88</v>
      </c>
      <c r="M34" s="40">
        <v>1</v>
      </c>
      <c r="N34" s="40"/>
      <c r="O34" s="40"/>
      <c r="P34" s="40" t="s">
        <v>90</v>
      </c>
      <c r="Q34" s="41">
        <f t="shared" si="0"/>
        <v>2321.54</v>
      </c>
      <c r="R34" s="42">
        <f t="shared" si="1"/>
        <v>371.44639999999998</v>
      </c>
    </row>
    <row r="35" spans="1:18" x14ac:dyDescent="0.25">
      <c r="A35" s="27">
        <v>30</v>
      </c>
      <c r="B35" s="88">
        <v>44411</v>
      </c>
      <c r="C35" s="99" t="s">
        <v>77</v>
      </c>
      <c r="D35" s="33">
        <v>2321.54</v>
      </c>
      <c r="E35" s="34">
        <v>4500497524</v>
      </c>
      <c r="F35" s="71">
        <v>16188629</v>
      </c>
      <c r="G35" s="36">
        <v>42431</v>
      </c>
      <c r="H35" s="37" t="s">
        <v>56</v>
      </c>
      <c r="I35" s="36" t="s">
        <v>50</v>
      </c>
      <c r="J35" s="39" t="s">
        <v>164</v>
      </c>
      <c r="K35" s="38" t="s">
        <v>119</v>
      </c>
      <c r="L35" s="40" t="s">
        <v>88</v>
      </c>
      <c r="M35" s="40">
        <v>1</v>
      </c>
      <c r="N35" s="40"/>
      <c r="O35" s="40"/>
      <c r="P35" s="40" t="s">
        <v>90</v>
      </c>
      <c r="Q35" s="41">
        <f t="shared" si="0"/>
        <v>2321.54</v>
      </c>
      <c r="R35" s="42">
        <f t="shared" si="1"/>
        <v>371.44639999999998</v>
      </c>
    </row>
    <row r="36" spans="1:18" x14ac:dyDescent="0.25">
      <c r="A36" s="27">
        <v>31</v>
      </c>
      <c r="B36" s="88">
        <v>44411</v>
      </c>
      <c r="C36" s="99" t="s">
        <v>139</v>
      </c>
      <c r="D36" s="33">
        <v>2175.4850000000001</v>
      </c>
      <c r="E36" s="34">
        <v>4500497524</v>
      </c>
      <c r="F36" s="71">
        <v>16188629</v>
      </c>
      <c r="G36" s="36">
        <v>42443</v>
      </c>
      <c r="H36" s="37" t="s">
        <v>39</v>
      </c>
      <c r="I36" s="36" t="s">
        <v>29</v>
      </c>
      <c r="J36" s="39" t="s">
        <v>165</v>
      </c>
      <c r="K36" s="38" t="s">
        <v>123</v>
      </c>
      <c r="L36" s="40" t="s">
        <v>88</v>
      </c>
      <c r="M36" s="40">
        <v>1</v>
      </c>
      <c r="N36" s="40"/>
      <c r="O36" s="40"/>
      <c r="P36" s="40" t="s">
        <v>90</v>
      </c>
      <c r="Q36" s="41">
        <f t="shared" si="0"/>
        <v>2175.4850000000001</v>
      </c>
      <c r="R36" s="42">
        <f t="shared" si="1"/>
        <v>348.07760000000002</v>
      </c>
    </row>
    <row r="37" spans="1:18" x14ac:dyDescent="0.25">
      <c r="A37" s="27">
        <v>32</v>
      </c>
      <c r="B37" s="88">
        <v>44411</v>
      </c>
      <c r="C37" s="99" t="s">
        <v>24</v>
      </c>
      <c r="D37" s="33">
        <v>2175.4850000000001</v>
      </c>
      <c r="E37" s="34">
        <v>4500497524</v>
      </c>
      <c r="F37" s="71">
        <v>16188629</v>
      </c>
      <c r="G37" s="36">
        <v>45551</v>
      </c>
      <c r="H37" s="37" t="s">
        <v>34</v>
      </c>
      <c r="I37" s="36" t="s">
        <v>25</v>
      </c>
      <c r="J37" s="39" t="s">
        <v>166</v>
      </c>
      <c r="K37" s="38" t="s">
        <v>117</v>
      </c>
      <c r="L37" s="40" t="s">
        <v>88</v>
      </c>
      <c r="M37" s="40">
        <v>1</v>
      </c>
      <c r="N37" s="40"/>
      <c r="O37" s="40"/>
      <c r="P37" s="40" t="s">
        <v>90</v>
      </c>
      <c r="Q37" s="41">
        <f t="shared" si="0"/>
        <v>2175.4850000000001</v>
      </c>
      <c r="R37" s="42">
        <f t="shared" si="1"/>
        <v>348.07760000000002</v>
      </c>
    </row>
    <row r="38" spans="1:18" x14ac:dyDescent="0.25">
      <c r="A38" s="27">
        <v>33</v>
      </c>
      <c r="B38" s="88">
        <v>44412</v>
      </c>
      <c r="C38" s="99" t="s">
        <v>83</v>
      </c>
      <c r="D38" s="33">
        <v>2321.54</v>
      </c>
      <c r="E38" s="34">
        <v>4500497524</v>
      </c>
      <c r="F38" s="71">
        <v>16188629</v>
      </c>
      <c r="G38" s="36">
        <v>45556</v>
      </c>
      <c r="H38" s="37" t="s">
        <v>54</v>
      </c>
      <c r="I38" s="36" t="s">
        <v>48</v>
      </c>
      <c r="J38" s="39" t="s">
        <v>167</v>
      </c>
      <c r="K38" s="38" t="s">
        <v>116</v>
      </c>
      <c r="L38" s="40" t="s">
        <v>88</v>
      </c>
      <c r="M38" s="40">
        <v>1</v>
      </c>
      <c r="N38" s="40"/>
      <c r="O38" s="40"/>
      <c r="P38" s="40" t="s">
        <v>90</v>
      </c>
      <c r="Q38" s="41">
        <f t="shared" si="0"/>
        <v>2321.54</v>
      </c>
      <c r="R38" s="42">
        <f t="shared" si="1"/>
        <v>371.44639999999998</v>
      </c>
    </row>
    <row r="39" spans="1:18" x14ac:dyDescent="0.25">
      <c r="A39" s="27">
        <v>34</v>
      </c>
      <c r="B39" s="88">
        <v>44412</v>
      </c>
      <c r="C39" s="99" t="s">
        <v>83</v>
      </c>
      <c r="D39" s="33">
        <v>1910.31</v>
      </c>
      <c r="E39" s="34">
        <v>4500497524</v>
      </c>
      <c r="F39" s="71">
        <v>16188629</v>
      </c>
      <c r="G39" s="36">
        <v>45564</v>
      </c>
      <c r="H39" s="37" t="s">
        <v>182</v>
      </c>
      <c r="I39" s="36" t="s">
        <v>72</v>
      </c>
      <c r="J39" s="39" t="s">
        <v>168</v>
      </c>
      <c r="K39" s="38" t="s">
        <v>122</v>
      </c>
      <c r="L39" s="40" t="s">
        <v>88</v>
      </c>
      <c r="M39" s="40">
        <v>1</v>
      </c>
      <c r="N39" s="40"/>
      <c r="O39" s="40"/>
      <c r="P39" s="40" t="s">
        <v>90</v>
      </c>
      <c r="Q39" s="41">
        <f t="shared" si="0"/>
        <v>1910.31</v>
      </c>
      <c r="R39" s="42">
        <f t="shared" si="1"/>
        <v>305.64960000000002</v>
      </c>
    </row>
    <row r="40" spans="1:18" x14ac:dyDescent="0.25">
      <c r="A40" s="27">
        <v>35</v>
      </c>
      <c r="B40" s="88">
        <v>44412</v>
      </c>
      <c r="C40" s="99" t="s">
        <v>89</v>
      </c>
      <c r="D40" s="33">
        <v>2175.4850000000001</v>
      </c>
      <c r="E40" s="34">
        <v>4500497524</v>
      </c>
      <c r="F40" s="71">
        <v>16188629</v>
      </c>
      <c r="G40" s="36">
        <v>45567</v>
      </c>
      <c r="H40" s="37" t="s">
        <v>137</v>
      </c>
      <c r="I40" s="36" t="s">
        <v>138</v>
      </c>
      <c r="J40" s="39" t="s">
        <v>169</v>
      </c>
      <c r="K40" s="38" t="s">
        <v>121</v>
      </c>
      <c r="L40" s="40" t="s">
        <v>88</v>
      </c>
      <c r="M40" s="40">
        <v>1</v>
      </c>
      <c r="N40" s="40"/>
      <c r="O40" s="40"/>
      <c r="P40" s="40" t="s">
        <v>90</v>
      </c>
      <c r="Q40" s="41">
        <f t="shared" si="0"/>
        <v>2175.4850000000001</v>
      </c>
      <c r="R40" s="42">
        <f t="shared" si="1"/>
        <v>348.07760000000002</v>
      </c>
    </row>
    <row r="41" spans="1:18" x14ac:dyDescent="0.25">
      <c r="A41" s="27">
        <v>36</v>
      </c>
      <c r="B41" s="88">
        <v>44412</v>
      </c>
      <c r="C41" s="99" t="s">
        <v>77</v>
      </c>
      <c r="D41" s="33">
        <v>2321.54</v>
      </c>
      <c r="E41" s="34">
        <v>4500497524</v>
      </c>
      <c r="F41" s="71">
        <v>16188629</v>
      </c>
      <c r="G41" s="36">
        <v>45581</v>
      </c>
      <c r="H41" s="37" t="s">
        <v>96</v>
      </c>
      <c r="I41" s="36" t="s">
        <v>97</v>
      </c>
      <c r="J41" s="39" t="s">
        <v>170</v>
      </c>
      <c r="K41" s="38" t="s">
        <v>120</v>
      </c>
      <c r="L41" s="40" t="s">
        <v>88</v>
      </c>
      <c r="M41" s="40">
        <v>1</v>
      </c>
      <c r="N41" s="40"/>
      <c r="O41" s="40"/>
      <c r="P41" s="40" t="s">
        <v>90</v>
      </c>
      <c r="Q41" s="41">
        <f t="shared" si="0"/>
        <v>2321.54</v>
      </c>
      <c r="R41" s="42">
        <f t="shared" si="1"/>
        <v>371.44639999999998</v>
      </c>
    </row>
    <row r="42" spans="1:18" x14ac:dyDescent="0.25">
      <c r="A42" s="27">
        <v>37</v>
      </c>
      <c r="B42" s="88">
        <v>44412</v>
      </c>
      <c r="C42" s="99" t="s">
        <v>86</v>
      </c>
      <c r="D42" s="33">
        <v>2175.4850000000001</v>
      </c>
      <c r="E42" s="34">
        <v>4500497524</v>
      </c>
      <c r="F42" s="71">
        <v>16188629</v>
      </c>
      <c r="G42" s="36">
        <v>45583</v>
      </c>
      <c r="H42" s="37" t="s">
        <v>36</v>
      </c>
      <c r="I42" s="36" t="s">
        <v>73</v>
      </c>
      <c r="J42" s="39" t="s">
        <v>171</v>
      </c>
      <c r="K42" s="38" t="s">
        <v>114</v>
      </c>
      <c r="L42" s="40" t="s">
        <v>88</v>
      </c>
      <c r="M42" s="40">
        <v>1</v>
      </c>
      <c r="N42" s="40"/>
      <c r="O42" s="40"/>
      <c r="P42" s="40" t="s">
        <v>90</v>
      </c>
      <c r="Q42" s="41">
        <f t="shared" si="0"/>
        <v>2175.4850000000001</v>
      </c>
      <c r="R42" s="42">
        <f t="shared" si="1"/>
        <v>348.07760000000002</v>
      </c>
    </row>
    <row r="43" spans="1:18" x14ac:dyDescent="0.25">
      <c r="A43" s="27">
        <v>38</v>
      </c>
      <c r="B43" s="88">
        <v>44412</v>
      </c>
      <c r="C43" s="99" t="s">
        <v>23</v>
      </c>
      <c r="D43" s="33">
        <v>2321.54</v>
      </c>
      <c r="E43" s="34">
        <v>4500497524</v>
      </c>
      <c r="F43" s="71">
        <v>16188629</v>
      </c>
      <c r="G43" s="36">
        <v>45587</v>
      </c>
      <c r="H43" s="37" t="s">
        <v>62</v>
      </c>
      <c r="I43" s="36" t="s">
        <v>64</v>
      </c>
      <c r="J43" s="39" t="s">
        <v>172</v>
      </c>
      <c r="K43" s="38" t="s">
        <v>119</v>
      </c>
      <c r="L43" s="40" t="s">
        <v>88</v>
      </c>
      <c r="M43" s="40">
        <v>1</v>
      </c>
      <c r="N43" s="40"/>
      <c r="O43" s="40"/>
      <c r="P43" s="40" t="s">
        <v>90</v>
      </c>
      <c r="Q43" s="41">
        <f t="shared" si="0"/>
        <v>2321.54</v>
      </c>
      <c r="R43" s="42">
        <f t="shared" si="1"/>
        <v>371.44639999999998</v>
      </c>
    </row>
    <row r="44" spans="1:18" x14ac:dyDescent="0.25">
      <c r="A44" s="27">
        <v>39</v>
      </c>
      <c r="B44" s="88">
        <v>44413</v>
      </c>
      <c r="C44" s="99" t="s">
        <v>76</v>
      </c>
      <c r="D44" s="33">
        <v>2321.54</v>
      </c>
      <c r="E44" s="34">
        <v>4500497524</v>
      </c>
      <c r="F44" s="71">
        <v>16188629</v>
      </c>
      <c r="G44" s="36">
        <v>45599</v>
      </c>
      <c r="H44" s="37" t="s">
        <v>35</v>
      </c>
      <c r="I44" s="36" t="s">
        <v>26</v>
      </c>
      <c r="J44" s="39" t="s">
        <v>173</v>
      </c>
      <c r="K44" s="38" t="s">
        <v>118</v>
      </c>
      <c r="L44" s="40" t="s">
        <v>88</v>
      </c>
      <c r="M44" s="40">
        <v>1</v>
      </c>
      <c r="N44" s="40"/>
      <c r="O44" s="40"/>
      <c r="P44" s="40" t="s">
        <v>90</v>
      </c>
      <c r="Q44" s="41">
        <f t="shared" si="0"/>
        <v>2321.54</v>
      </c>
      <c r="R44" s="42">
        <f t="shared" si="1"/>
        <v>371.44639999999998</v>
      </c>
    </row>
    <row r="45" spans="1:18" x14ac:dyDescent="0.25">
      <c r="A45" s="27">
        <v>40</v>
      </c>
      <c r="B45" s="88">
        <v>44413</v>
      </c>
      <c r="C45" s="99" t="s">
        <v>83</v>
      </c>
      <c r="D45" s="33">
        <v>4100.16</v>
      </c>
      <c r="E45" s="34">
        <v>4500497524</v>
      </c>
      <c r="F45" s="71">
        <v>16188629</v>
      </c>
      <c r="G45" s="36">
        <v>45608</v>
      </c>
      <c r="H45" s="37" t="s">
        <v>136</v>
      </c>
      <c r="I45" s="36" t="s">
        <v>183</v>
      </c>
      <c r="J45" s="39" t="s">
        <v>174</v>
      </c>
      <c r="K45" s="38" t="s">
        <v>117</v>
      </c>
      <c r="L45" s="40" t="s">
        <v>88</v>
      </c>
      <c r="M45" s="40">
        <v>1</v>
      </c>
      <c r="N45" s="40"/>
      <c r="O45" s="40"/>
      <c r="P45" s="40" t="s">
        <v>90</v>
      </c>
      <c r="Q45" s="41">
        <f t="shared" si="0"/>
        <v>4100.16</v>
      </c>
      <c r="R45" s="42">
        <f t="shared" si="1"/>
        <v>656.02559999999994</v>
      </c>
    </row>
    <row r="46" spans="1:18" x14ac:dyDescent="0.25">
      <c r="A46" s="27">
        <v>41</v>
      </c>
      <c r="B46" s="88">
        <v>44413</v>
      </c>
      <c r="C46" s="99" t="s">
        <v>140</v>
      </c>
      <c r="D46" s="33">
        <v>2175.4850000000001</v>
      </c>
      <c r="E46" s="34">
        <v>4500497524</v>
      </c>
      <c r="F46" s="71">
        <v>16188629</v>
      </c>
      <c r="G46" s="36">
        <v>45617</v>
      </c>
      <c r="H46" s="37" t="s">
        <v>37</v>
      </c>
      <c r="I46" s="36" t="s">
        <v>27</v>
      </c>
      <c r="J46" s="39" t="s">
        <v>175</v>
      </c>
      <c r="K46" s="38" t="s">
        <v>116</v>
      </c>
      <c r="L46" s="40" t="s">
        <v>88</v>
      </c>
      <c r="M46" s="40">
        <v>1</v>
      </c>
      <c r="N46" s="40"/>
      <c r="O46" s="40"/>
      <c r="P46" s="40" t="s">
        <v>90</v>
      </c>
      <c r="Q46" s="41">
        <f t="shared" si="0"/>
        <v>2175.4850000000001</v>
      </c>
      <c r="R46" s="42">
        <f t="shared" si="1"/>
        <v>348.07760000000002</v>
      </c>
    </row>
    <row r="47" spans="1:18" x14ac:dyDescent="0.25">
      <c r="A47" s="27">
        <v>42</v>
      </c>
      <c r="B47" s="88">
        <v>44413</v>
      </c>
      <c r="C47" s="99" t="s">
        <v>133</v>
      </c>
      <c r="D47" s="33">
        <v>2175.4850000000001</v>
      </c>
      <c r="E47" s="34">
        <v>4500497524</v>
      </c>
      <c r="F47" s="71">
        <v>16188629</v>
      </c>
      <c r="G47" s="36">
        <v>45625</v>
      </c>
      <c r="H47" s="37" t="s">
        <v>40</v>
      </c>
      <c r="I47" s="36" t="s">
        <v>74</v>
      </c>
      <c r="J47" s="39" t="s">
        <v>176</v>
      </c>
      <c r="K47" s="38" t="s">
        <v>115</v>
      </c>
      <c r="L47" s="40" t="s">
        <v>88</v>
      </c>
      <c r="M47" s="40">
        <v>1</v>
      </c>
      <c r="N47" s="40"/>
      <c r="O47" s="40"/>
      <c r="P47" s="40" t="s">
        <v>90</v>
      </c>
      <c r="Q47" s="41">
        <f t="shared" si="0"/>
        <v>2175.4850000000001</v>
      </c>
      <c r="R47" s="42">
        <f t="shared" si="1"/>
        <v>348.07760000000002</v>
      </c>
    </row>
    <row r="48" spans="1:18" x14ac:dyDescent="0.25">
      <c r="A48" s="27">
        <v>43</v>
      </c>
      <c r="B48" s="88">
        <v>44414</v>
      </c>
      <c r="C48" s="99" t="s">
        <v>83</v>
      </c>
      <c r="D48" s="33">
        <v>2321.54</v>
      </c>
      <c r="E48" s="34">
        <v>4500497524</v>
      </c>
      <c r="F48" s="71">
        <v>16188629</v>
      </c>
      <c r="G48" s="36">
        <v>45634</v>
      </c>
      <c r="H48" s="37" t="s">
        <v>41</v>
      </c>
      <c r="I48" s="36" t="s">
        <v>30</v>
      </c>
      <c r="J48" s="39" t="s">
        <v>177</v>
      </c>
      <c r="K48" s="38" t="s">
        <v>114</v>
      </c>
      <c r="L48" s="40" t="s">
        <v>88</v>
      </c>
      <c r="M48" s="40">
        <v>1</v>
      </c>
      <c r="N48" s="40"/>
      <c r="O48" s="40"/>
      <c r="P48" s="40" t="s">
        <v>90</v>
      </c>
      <c r="Q48" s="41">
        <f t="shared" si="0"/>
        <v>2321.54</v>
      </c>
      <c r="R48" s="42">
        <f t="shared" si="1"/>
        <v>371.44639999999998</v>
      </c>
    </row>
    <row r="49" spans="1:18" x14ac:dyDescent="0.25">
      <c r="A49" s="27">
        <v>44</v>
      </c>
      <c r="B49" s="88">
        <v>44414</v>
      </c>
      <c r="C49" s="99" t="s">
        <v>89</v>
      </c>
      <c r="D49" s="33">
        <v>2321.54</v>
      </c>
      <c r="E49" s="34">
        <v>4500497524</v>
      </c>
      <c r="F49" s="71">
        <v>16188629</v>
      </c>
      <c r="G49" s="36">
        <v>45637</v>
      </c>
      <c r="H49" s="37" t="s">
        <v>63</v>
      </c>
      <c r="I49" s="36" t="s">
        <v>65</v>
      </c>
      <c r="J49" s="39" t="s">
        <v>178</v>
      </c>
      <c r="K49" s="38" t="s">
        <v>113</v>
      </c>
      <c r="L49" s="40" t="s">
        <v>88</v>
      </c>
      <c r="M49" s="40">
        <v>1</v>
      </c>
      <c r="N49" s="40"/>
      <c r="O49" s="40"/>
      <c r="P49" s="40" t="s">
        <v>90</v>
      </c>
      <c r="Q49" s="41">
        <f t="shared" si="0"/>
        <v>2321.54</v>
      </c>
      <c r="R49" s="42">
        <f t="shared" si="1"/>
        <v>371.44639999999998</v>
      </c>
    </row>
    <row r="50" spans="1:18" x14ac:dyDescent="0.25">
      <c r="A50" s="27">
        <v>45</v>
      </c>
      <c r="B50" s="88">
        <v>44413</v>
      </c>
      <c r="C50" s="99" t="s">
        <v>84</v>
      </c>
      <c r="D50" s="33">
        <v>2175.4850000000001</v>
      </c>
      <c r="E50" s="34">
        <v>4500497524</v>
      </c>
      <c r="F50" s="71">
        <v>16188629</v>
      </c>
      <c r="G50" s="36">
        <v>55910</v>
      </c>
      <c r="H50" s="37" t="s">
        <v>137</v>
      </c>
      <c r="I50" s="36" t="s">
        <v>138</v>
      </c>
      <c r="J50" s="39" t="s">
        <v>179</v>
      </c>
      <c r="K50" s="38" t="s">
        <v>115</v>
      </c>
      <c r="L50" s="40" t="s">
        <v>88</v>
      </c>
      <c r="M50" s="40">
        <v>1</v>
      </c>
      <c r="N50" s="40"/>
      <c r="O50" s="40"/>
      <c r="P50" s="40" t="s">
        <v>90</v>
      </c>
      <c r="Q50" s="41">
        <f t="shared" si="0"/>
        <v>2175.4850000000001</v>
      </c>
      <c r="R50" s="42">
        <f t="shared" si="1"/>
        <v>348.07760000000002</v>
      </c>
    </row>
    <row r="51" spans="1:18" x14ac:dyDescent="0.25">
      <c r="A51" s="27">
        <v>46</v>
      </c>
      <c r="B51" s="88">
        <v>44414</v>
      </c>
      <c r="C51" s="99" t="s">
        <v>23</v>
      </c>
      <c r="D51" s="33">
        <v>2321.54</v>
      </c>
      <c r="E51" s="34">
        <v>4500497524</v>
      </c>
      <c r="F51" s="71">
        <v>16188629</v>
      </c>
      <c r="G51" s="36">
        <v>55915</v>
      </c>
      <c r="H51" s="37" t="s">
        <v>56</v>
      </c>
      <c r="I51" s="36" t="s">
        <v>50</v>
      </c>
      <c r="J51" s="39" t="s">
        <v>180</v>
      </c>
      <c r="K51" s="38" t="s">
        <v>114</v>
      </c>
      <c r="L51" s="40" t="s">
        <v>88</v>
      </c>
      <c r="M51" s="40">
        <v>1</v>
      </c>
      <c r="N51" s="40"/>
      <c r="O51" s="40"/>
      <c r="P51" s="40" t="s">
        <v>90</v>
      </c>
      <c r="Q51" s="41">
        <f t="shared" si="0"/>
        <v>2321.54</v>
      </c>
      <c r="R51" s="42">
        <f t="shared" si="1"/>
        <v>371.44639999999998</v>
      </c>
    </row>
    <row r="52" spans="1:18" x14ac:dyDescent="0.25">
      <c r="A52" s="27">
        <v>47</v>
      </c>
      <c r="B52" s="88">
        <v>44414</v>
      </c>
      <c r="C52" s="99" t="s">
        <v>91</v>
      </c>
      <c r="D52" s="33">
        <v>2175.4850000000001</v>
      </c>
      <c r="E52" s="34">
        <v>4500497524</v>
      </c>
      <c r="F52" s="71">
        <v>16188629</v>
      </c>
      <c r="G52" s="36">
        <v>55920</v>
      </c>
      <c r="H52" s="37" t="s">
        <v>34</v>
      </c>
      <c r="I52" s="36" t="s">
        <v>25</v>
      </c>
      <c r="J52" s="39" t="s">
        <v>181</v>
      </c>
      <c r="K52" s="38" t="s">
        <v>113</v>
      </c>
      <c r="L52" s="40" t="s">
        <v>88</v>
      </c>
      <c r="M52" s="40">
        <v>1</v>
      </c>
      <c r="N52" s="40"/>
      <c r="O52" s="40"/>
      <c r="P52" s="40" t="s">
        <v>90</v>
      </c>
      <c r="Q52" s="41">
        <f t="shared" si="0"/>
        <v>2175.4850000000001</v>
      </c>
      <c r="R52" s="42">
        <f t="shared" si="1"/>
        <v>348.07760000000002</v>
      </c>
    </row>
    <row r="54" spans="1:18" x14ac:dyDescent="0.25">
      <c r="B54" s="50"/>
      <c r="C54" s="44"/>
      <c r="D54" s="51"/>
      <c r="E54" s="52"/>
      <c r="F54" s="50"/>
      <c r="G54" s="53"/>
      <c r="H54" s="50"/>
      <c r="I54" s="53"/>
      <c r="J54" s="49"/>
      <c r="K54" s="48"/>
      <c r="L54" s="40"/>
      <c r="M54" s="40"/>
      <c r="N54" s="40"/>
      <c r="O54" s="40"/>
      <c r="P54" s="40"/>
      <c r="Q54" s="54">
        <f>SUM(Q6:Q52)</f>
        <v>107281.13999999997</v>
      </c>
      <c r="R54" s="54">
        <f>SUM(R6:R52)</f>
        <v>17164.982400000012</v>
      </c>
    </row>
    <row r="55" spans="1:18" ht="15.75" x14ac:dyDescent="0.25">
      <c r="B55" s="28"/>
      <c r="C55" s="29"/>
      <c r="D55" s="28"/>
      <c r="E55" s="121"/>
      <c r="F55" s="56"/>
      <c r="G55" s="56"/>
      <c r="H55" s="28"/>
      <c r="I55" s="56"/>
      <c r="J55" s="171">
        <f>Q54+R54</f>
        <v>124446.12239999998</v>
      </c>
      <c r="K55" s="171"/>
      <c r="L55" s="30"/>
      <c r="M55" s="30"/>
      <c r="N55" s="30"/>
      <c r="O55" s="30"/>
      <c r="P55" s="30"/>
    </row>
    <row r="56" spans="1:18" x14ac:dyDescent="0.25">
      <c r="Q56" s="77"/>
    </row>
    <row r="57" spans="1:18" ht="20.25" x14ac:dyDescent="0.3">
      <c r="A57"/>
      <c r="B57" s="58"/>
      <c r="C57"/>
      <c r="D57" s="59"/>
      <c r="E57" s="60"/>
      <c r="F57" s="60"/>
      <c r="G57" s="172" t="s">
        <v>19</v>
      </c>
      <c r="H57" s="172"/>
      <c r="I57" s="172"/>
      <c r="J57" s="173">
        <v>4500115372</v>
      </c>
      <c r="K57" s="173"/>
      <c r="L57" s="25"/>
      <c r="M57" s="95"/>
      <c r="N57" s="25"/>
      <c r="O57" s="25"/>
      <c r="P57" s="25"/>
      <c r="Q57" s="78"/>
      <c r="R57" s="26"/>
    </row>
  </sheetData>
  <mergeCells count="5">
    <mergeCell ref="B2:R3"/>
    <mergeCell ref="C4:L4"/>
    <mergeCell ref="J55:K55"/>
    <mergeCell ref="G57:I57"/>
    <mergeCell ref="J57:K5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DICIEMBRE 2021</vt:lpstr>
      <vt:lpstr>MOVILIZACION </vt:lpstr>
      <vt:lpstr>PENDIENTES</vt:lpstr>
      <vt:lpstr>KM ADICIONALES</vt:lpstr>
      <vt:lpstr>GUARDIAS</vt:lpstr>
      <vt:lpstr>CANCELADOS</vt:lpstr>
      <vt:lpstr>ESTADIAS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2021-12-16T22:42:02Z</dcterms:modified>
</cp:coreProperties>
</file>